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drawings/drawing3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4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OS FV - Fachanwendungen\6-1-1 Finanzplanungshilfe\2022\Internet\dt\"/>
    </mc:Choice>
  </mc:AlternateContent>
  <bookViews>
    <workbookView xWindow="-15" yWindow="7290" windowWidth="23055" windowHeight="1785" firstSheet="1" activeTab="1"/>
  </bookViews>
  <sheets>
    <sheet name="Vollzug 2021_22" sheetId="22" state="hidden" r:id="rId1"/>
    <sheet name="Prognose" sheetId="16" r:id="rId2"/>
    <sheet name="Steuerertrag_HRM2" sheetId="20" r:id="rId3"/>
    <sheet name="Prévisions" sheetId="18" r:id="rId4"/>
    <sheet name="Impôts_MCH2" sheetId="21" r:id="rId5"/>
  </sheets>
  <definedNames>
    <definedName name="_xlnm._FilterDatabase" localSheetId="0" hidden="1">'Vollzug 2021_22'!$A$3:$FZ$341</definedName>
    <definedName name="_xlnm.Print_Titles" localSheetId="0">'Vollzug 2021_22'!#REF!</definedName>
    <definedName name="MmExcelLinker_60523F7A_5015_424C_8410_4742DF86FC2F">Prognose!$E$31:$E$31</definedName>
    <definedName name="QA_GrunddatenFinanzen" localSheetId="4">#REF!</definedName>
    <definedName name="QA_GrunddatenFinanzen" localSheetId="3">#REF!</definedName>
    <definedName name="QA_GrunddatenFinanzen" localSheetId="1">#REF!</definedName>
    <definedName name="QA_GrunddatenFinanzen" localSheetId="2">#REF!</definedName>
    <definedName name="QA_GrunddatenFinanzen" localSheetId="0">#REF!</definedName>
    <definedName name="QA_GrunddatenFinanzen">#REF!</definedName>
    <definedName name="QB_GrunddatenAnstellungen" localSheetId="4">#REF!</definedName>
    <definedName name="QB_GrunddatenAnstellungen" localSheetId="3">#REF!</definedName>
    <definedName name="QB_GrunddatenAnstellungen" localSheetId="1">#REF!</definedName>
    <definedName name="QB_GrunddatenAnstellungen" localSheetId="2">#REF!</definedName>
    <definedName name="QB_GrunddatenAnstellungen" localSheetId="0">#REF!</definedName>
    <definedName name="QB_GrunddatenAnstellungen">#REF!</definedName>
    <definedName name="Sortieren" localSheetId="4">#REF!</definedName>
    <definedName name="Sortieren" localSheetId="3">#REF!</definedName>
    <definedName name="Sortieren" localSheetId="1">#REF!</definedName>
    <definedName name="Sortieren" localSheetId="2">#REF!</definedName>
    <definedName name="Sortieren" localSheetId="0">#REF!</definedName>
    <definedName name="Sortieren">#REF!</definedName>
  </definedNames>
  <calcPr calcId="162913"/>
</workbook>
</file>

<file path=xl/calcChain.xml><?xml version="1.0" encoding="utf-8"?>
<calcChain xmlns="http://schemas.openxmlformats.org/spreadsheetml/2006/main">
  <c r="J108" i="18" l="1"/>
  <c r="I108" i="18"/>
  <c r="H108" i="18"/>
  <c r="G108" i="18"/>
  <c r="F108" i="18"/>
  <c r="J116" i="18"/>
  <c r="I116" i="18"/>
  <c r="H116" i="18"/>
  <c r="G116" i="18"/>
  <c r="F116" i="18"/>
  <c r="O24" i="16" l="1"/>
  <c r="S24" i="16" l="1"/>
  <c r="Q24" i="16"/>
  <c r="H10" i="18" l="1"/>
  <c r="H10" i="16"/>
  <c r="J17" i="16" l="1"/>
  <c r="I17" i="16"/>
  <c r="H17" i="16"/>
  <c r="FW343" i="22" l="1"/>
  <c r="FX343" i="22"/>
  <c r="J10" i="18" l="1"/>
  <c r="I10" i="18"/>
  <c r="J9" i="18"/>
  <c r="I9" i="18"/>
  <c r="H9" i="18"/>
  <c r="J10" i="16" l="1"/>
  <c r="I10" i="16"/>
  <c r="J17" i="18" l="1"/>
  <c r="I17" i="18"/>
  <c r="H17" i="18"/>
  <c r="M24" i="18" l="1"/>
  <c r="O24" i="18"/>
  <c r="Q24" i="18"/>
  <c r="S24" i="18"/>
  <c r="B2" i="16" l="1"/>
  <c r="D17" i="16" l="1"/>
  <c r="D6" i="21"/>
  <c r="E6" i="21"/>
  <c r="E6" i="20"/>
  <c r="D6" i="20"/>
  <c r="B1" i="16"/>
  <c r="D11" i="16"/>
  <c r="D56" i="20"/>
  <c r="E56" i="21"/>
  <c r="D56" i="21"/>
  <c r="E56" i="20"/>
  <c r="D13" i="16" l="1"/>
  <c r="F20" i="18" l="1"/>
  <c r="G20" i="18"/>
  <c r="H20" i="18"/>
  <c r="I20" i="18"/>
  <c r="J20" i="18"/>
  <c r="I343" i="22"/>
  <c r="G343" i="22"/>
  <c r="K343" i="22"/>
  <c r="P343" i="22"/>
  <c r="E138" i="18"/>
  <c r="F138" i="18" s="1"/>
  <c r="G138" i="18" s="1"/>
  <c r="H138" i="18" s="1"/>
  <c r="I138" i="18" s="1"/>
  <c r="J138" i="18" s="1"/>
  <c r="E138" i="16"/>
  <c r="F138" i="16" s="1"/>
  <c r="G138" i="16" s="1"/>
  <c r="H138" i="16" s="1"/>
  <c r="I138" i="16" s="1"/>
  <c r="J138" i="16" s="1"/>
  <c r="J50" i="18"/>
  <c r="I50" i="18"/>
  <c r="H50" i="18"/>
  <c r="G50" i="18"/>
  <c r="F50" i="18"/>
  <c r="F128" i="18"/>
  <c r="G128" i="18"/>
  <c r="H128" i="18"/>
  <c r="I128" i="18"/>
  <c r="I129" i="18" s="1"/>
  <c r="J128" i="18"/>
  <c r="B343" i="22"/>
  <c r="AO343" i="22"/>
  <c r="BL343" i="22"/>
  <c r="BR343" i="22"/>
  <c r="BU343" i="22"/>
  <c r="J67" i="18"/>
  <c r="J141" i="18" s="1"/>
  <c r="I67" i="18"/>
  <c r="I142" i="18" s="1"/>
  <c r="H67" i="18"/>
  <c r="H142" i="18" s="1"/>
  <c r="G67" i="18"/>
  <c r="G143" i="18" s="1"/>
  <c r="F67" i="18"/>
  <c r="F143" i="18" s="1"/>
  <c r="L65" i="21"/>
  <c r="K65" i="21"/>
  <c r="J65" i="21"/>
  <c r="I65" i="21"/>
  <c r="H65" i="21"/>
  <c r="G65" i="21"/>
  <c r="J67" i="16"/>
  <c r="J141" i="16" s="1"/>
  <c r="I67" i="16"/>
  <c r="I143" i="16" s="1"/>
  <c r="H67" i="16"/>
  <c r="H142" i="16" s="1"/>
  <c r="G67" i="16"/>
  <c r="G122" i="16" s="1"/>
  <c r="F67" i="16"/>
  <c r="F143" i="16" s="1"/>
  <c r="J16" i="18"/>
  <c r="I16" i="18"/>
  <c r="H16" i="18"/>
  <c r="J5" i="18"/>
  <c r="I5" i="18"/>
  <c r="H5" i="18"/>
  <c r="J16" i="16"/>
  <c r="I16" i="16"/>
  <c r="H16" i="16"/>
  <c r="J9" i="16"/>
  <c r="I9" i="16"/>
  <c r="H9" i="16"/>
  <c r="J5" i="16"/>
  <c r="I5" i="16"/>
  <c r="H5" i="16"/>
  <c r="J126" i="18"/>
  <c r="J127" i="18" s="1"/>
  <c r="I126" i="18"/>
  <c r="I127" i="18" s="1"/>
  <c r="H126" i="18"/>
  <c r="H127" i="18" s="1"/>
  <c r="G126" i="18"/>
  <c r="G127" i="18" s="1"/>
  <c r="F126" i="18"/>
  <c r="F127" i="18" s="1"/>
  <c r="E2" i="21"/>
  <c r="F2" i="21" s="1"/>
  <c r="G2" i="21" s="1"/>
  <c r="H2" i="21" s="1"/>
  <c r="I2" i="21" s="1"/>
  <c r="J2" i="21" s="1"/>
  <c r="K2" i="21" s="1"/>
  <c r="L2" i="21" s="1"/>
  <c r="E2" i="20"/>
  <c r="F2" i="20" s="1"/>
  <c r="G2" i="20" s="1"/>
  <c r="H2" i="20" s="1"/>
  <c r="I2" i="20" s="1"/>
  <c r="J2" i="20" s="1"/>
  <c r="K2" i="20" s="1"/>
  <c r="L2" i="20" s="1"/>
  <c r="J86" i="18"/>
  <c r="I86" i="18"/>
  <c r="H86" i="18"/>
  <c r="G86" i="18"/>
  <c r="F86" i="18"/>
  <c r="J85" i="18"/>
  <c r="I85" i="18"/>
  <c r="H85" i="18"/>
  <c r="G85" i="18"/>
  <c r="F85" i="18"/>
  <c r="E80" i="18"/>
  <c r="F80" i="18" s="1"/>
  <c r="G80" i="18" s="1"/>
  <c r="H80" i="18" s="1"/>
  <c r="I80" i="18" s="1"/>
  <c r="J80" i="18" s="1"/>
  <c r="J86" i="16"/>
  <c r="I86" i="16"/>
  <c r="H86" i="16"/>
  <c r="G86" i="16"/>
  <c r="F86" i="16"/>
  <c r="J85" i="16"/>
  <c r="I85" i="16"/>
  <c r="H85" i="16"/>
  <c r="G85" i="16"/>
  <c r="F85" i="16"/>
  <c r="E80" i="16"/>
  <c r="F80" i="16" s="1"/>
  <c r="G80" i="16" s="1"/>
  <c r="H80" i="16" s="1"/>
  <c r="I80" i="16" s="1"/>
  <c r="J80" i="16" s="1"/>
  <c r="G134" i="18"/>
  <c r="H134" i="18"/>
  <c r="I134" i="18"/>
  <c r="I135" i="18" s="1"/>
  <c r="J134" i="18"/>
  <c r="F134" i="18"/>
  <c r="G121" i="18"/>
  <c r="H121" i="18"/>
  <c r="I121" i="18"/>
  <c r="J121" i="18"/>
  <c r="F121" i="18"/>
  <c r="K1" i="18"/>
  <c r="L43" i="18"/>
  <c r="M43" i="18"/>
  <c r="L44" i="18"/>
  <c r="M44" i="18"/>
  <c r="L45" i="18"/>
  <c r="M45" i="18"/>
  <c r="L46" i="18"/>
  <c r="M46" i="18"/>
  <c r="L48" i="18"/>
  <c r="M48" i="18"/>
  <c r="L50" i="18"/>
  <c r="M50" i="18"/>
  <c r="L51" i="18"/>
  <c r="M51" i="18"/>
  <c r="L52" i="18"/>
  <c r="M52" i="18"/>
  <c r="L53" i="18"/>
  <c r="M53" i="18"/>
  <c r="M42" i="18"/>
  <c r="M30" i="18"/>
  <c r="N30" i="18"/>
  <c r="M31" i="18"/>
  <c r="N31" i="18"/>
  <c r="M32" i="18"/>
  <c r="N32" i="18"/>
  <c r="M33" i="18"/>
  <c r="N33" i="18"/>
  <c r="N34" i="18"/>
  <c r="N23" i="18"/>
  <c r="O23" i="18"/>
  <c r="P23" i="18"/>
  <c r="Q23" i="18"/>
  <c r="R23" i="18"/>
  <c r="S23" i="18"/>
  <c r="T23" i="18"/>
  <c r="U23" i="18"/>
  <c r="L26" i="18"/>
  <c r="L27" i="18"/>
  <c r="L28" i="18"/>
  <c r="L25" i="18"/>
  <c r="M23" i="18"/>
  <c r="E133" i="18"/>
  <c r="F133" i="18" s="1"/>
  <c r="G133" i="18" s="1"/>
  <c r="H133" i="18" s="1"/>
  <c r="I133" i="18" s="1"/>
  <c r="J133" i="18" s="1"/>
  <c r="E125" i="18"/>
  <c r="F125" i="18" s="1"/>
  <c r="G125" i="18" s="1"/>
  <c r="H125" i="18" s="1"/>
  <c r="I125" i="18" s="1"/>
  <c r="J125" i="18" s="1"/>
  <c r="E120" i="18"/>
  <c r="F120" i="18" s="1"/>
  <c r="G120" i="18" s="1"/>
  <c r="H120" i="18" s="1"/>
  <c r="I120" i="18" s="1"/>
  <c r="J120" i="18" s="1"/>
  <c r="E115" i="18"/>
  <c r="F115" i="18" s="1"/>
  <c r="G115" i="18" s="1"/>
  <c r="H115" i="18" s="1"/>
  <c r="I115" i="18" s="1"/>
  <c r="J115" i="18" s="1"/>
  <c r="J112" i="18"/>
  <c r="I112" i="18"/>
  <c r="H112" i="18"/>
  <c r="G112" i="18"/>
  <c r="F112" i="18"/>
  <c r="E107" i="18"/>
  <c r="F107" i="18" s="1"/>
  <c r="G107" i="18" s="1"/>
  <c r="H107" i="18" s="1"/>
  <c r="I107" i="18" s="1"/>
  <c r="J107" i="18" s="1"/>
  <c r="J104" i="18"/>
  <c r="I104" i="18"/>
  <c r="H104" i="18"/>
  <c r="G104" i="18"/>
  <c r="F104" i="18"/>
  <c r="J103" i="18"/>
  <c r="I103" i="18"/>
  <c r="H103" i="18"/>
  <c r="G103" i="18"/>
  <c r="F103" i="18"/>
  <c r="E98" i="18"/>
  <c r="F98" i="18" s="1"/>
  <c r="G98" i="18" s="1"/>
  <c r="H98" i="18" s="1"/>
  <c r="I98" i="18" s="1"/>
  <c r="J98" i="18" s="1"/>
  <c r="J95" i="18"/>
  <c r="I95" i="18"/>
  <c r="H95" i="18"/>
  <c r="G95" i="18"/>
  <c r="F95" i="18"/>
  <c r="J94" i="18"/>
  <c r="I94" i="18"/>
  <c r="H94" i="18"/>
  <c r="G94" i="18"/>
  <c r="F94" i="18"/>
  <c r="E89" i="18"/>
  <c r="F89" i="18" s="1"/>
  <c r="G89" i="18" s="1"/>
  <c r="H89" i="18" s="1"/>
  <c r="I89" i="18" s="1"/>
  <c r="J89" i="18" s="1"/>
  <c r="J77" i="18"/>
  <c r="I77" i="18"/>
  <c r="H77" i="18"/>
  <c r="G77" i="18"/>
  <c r="F77" i="18"/>
  <c r="J76" i="18"/>
  <c r="I76" i="18"/>
  <c r="H76" i="18"/>
  <c r="G76" i="18"/>
  <c r="F76" i="18"/>
  <c r="E71" i="18"/>
  <c r="F71" i="18" s="1"/>
  <c r="G71" i="18" s="1"/>
  <c r="H71" i="18" s="1"/>
  <c r="I71" i="18" s="1"/>
  <c r="J71" i="18" s="1"/>
  <c r="I117" i="18"/>
  <c r="E65" i="18"/>
  <c r="F65" i="18" s="1"/>
  <c r="G65" i="18" s="1"/>
  <c r="H65" i="18" s="1"/>
  <c r="I65" i="18" s="1"/>
  <c r="J65" i="18" s="1"/>
  <c r="E57" i="18"/>
  <c r="F57" i="18" s="1"/>
  <c r="G57" i="18" s="1"/>
  <c r="H57" i="18" s="1"/>
  <c r="I57" i="18" s="1"/>
  <c r="J57" i="18" s="1"/>
  <c r="E45" i="18"/>
  <c r="F45" i="18" s="1"/>
  <c r="G45" i="18" s="1"/>
  <c r="H45" i="18" s="1"/>
  <c r="I45" i="18" s="1"/>
  <c r="J45" i="18" s="1"/>
  <c r="E40" i="18"/>
  <c r="F40" i="18" s="1"/>
  <c r="G40" i="18" s="1"/>
  <c r="H40" i="18" s="1"/>
  <c r="I40" i="18" s="1"/>
  <c r="J40" i="18" s="1"/>
  <c r="J32" i="18"/>
  <c r="I32" i="18"/>
  <c r="H32" i="18"/>
  <c r="G32" i="18"/>
  <c r="F32" i="18"/>
  <c r="J30" i="18"/>
  <c r="I30" i="18"/>
  <c r="H30" i="18"/>
  <c r="G30" i="18"/>
  <c r="F30" i="18"/>
  <c r="J28" i="18"/>
  <c r="I28" i="18"/>
  <c r="H28" i="18"/>
  <c r="G28" i="18"/>
  <c r="F28" i="18"/>
  <c r="J26" i="18"/>
  <c r="I26" i="18"/>
  <c r="H26" i="18"/>
  <c r="G26" i="18"/>
  <c r="F26" i="18"/>
  <c r="E4" i="18"/>
  <c r="F4" i="18" s="1"/>
  <c r="G4" i="18" s="1"/>
  <c r="H4" i="18" s="1"/>
  <c r="I4" i="18" s="1"/>
  <c r="J4" i="18" s="1"/>
  <c r="E3" i="18"/>
  <c r="F3" i="18" s="1"/>
  <c r="G3" i="18" s="1"/>
  <c r="H3" i="18" s="1"/>
  <c r="I3" i="18" s="1"/>
  <c r="J3" i="18" s="1"/>
  <c r="J104" i="16"/>
  <c r="I104" i="16"/>
  <c r="H104" i="16"/>
  <c r="G104" i="16"/>
  <c r="F104" i="16"/>
  <c r="J103" i="16"/>
  <c r="I103" i="16"/>
  <c r="H103" i="16"/>
  <c r="G103" i="16"/>
  <c r="F103" i="16"/>
  <c r="J95" i="16"/>
  <c r="I95" i="16"/>
  <c r="H95" i="16"/>
  <c r="G95" i="16"/>
  <c r="F95" i="16"/>
  <c r="J94" i="16"/>
  <c r="I94" i="16"/>
  <c r="H94" i="16"/>
  <c r="G94" i="16"/>
  <c r="F94" i="16"/>
  <c r="G76" i="16"/>
  <c r="H76" i="16"/>
  <c r="I76" i="16"/>
  <c r="J76" i="16"/>
  <c r="G77" i="16"/>
  <c r="H77" i="16"/>
  <c r="I77" i="16"/>
  <c r="J77" i="16"/>
  <c r="F77" i="16"/>
  <c r="F76" i="16"/>
  <c r="E133" i="16"/>
  <c r="F133" i="16" s="1"/>
  <c r="G133" i="16" s="1"/>
  <c r="H133" i="16" s="1"/>
  <c r="I133" i="16" s="1"/>
  <c r="J133" i="16" s="1"/>
  <c r="E125" i="16"/>
  <c r="F125" i="16" s="1"/>
  <c r="G125" i="16" s="1"/>
  <c r="H125" i="16" s="1"/>
  <c r="I125" i="16" s="1"/>
  <c r="J125" i="16" s="1"/>
  <c r="E120" i="16"/>
  <c r="F120" i="16" s="1"/>
  <c r="G120" i="16" s="1"/>
  <c r="H120" i="16" s="1"/>
  <c r="I120" i="16" s="1"/>
  <c r="J120" i="16" s="1"/>
  <c r="E115" i="16"/>
  <c r="F115" i="16" s="1"/>
  <c r="G115" i="16" s="1"/>
  <c r="H115" i="16" s="1"/>
  <c r="I115" i="16" s="1"/>
  <c r="J115" i="16" s="1"/>
  <c r="E107" i="16"/>
  <c r="F107" i="16" s="1"/>
  <c r="G107" i="16" s="1"/>
  <c r="H107" i="16" s="1"/>
  <c r="I107" i="16" s="1"/>
  <c r="J107" i="16" s="1"/>
  <c r="E98" i="16"/>
  <c r="F98" i="16" s="1"/>
  <c r="G98" i="16" s="1"/>
  <c r="H98" i="16" s="1"/>
  <c r="I98" i="16" s="1"/>
  <c r="J98" i="16" s="1"/>
  <c r="E89" i="16"/>
  <c r="F89" i="16" s="1"/>
  <c r="G89" i="16" s="1"/>
  <c r="H89" i="16" s="1"/>
  <c r="I89" i="16" s="1"/>
  <c r="J89" i="16" s="1"/>
  <c r="E71" i="16"/>
  <c r="F71" i="16" s="1"/>
  <c r="G71" i="16" s="1"/>
  <c r="H71" i="16" s="1"/>
  <c r="I71" i="16" s="1"/>
  <c r="J71" i="16" s="1"/>
  <c r="E65" i="16"/>
  <c r="F65" i="16" s="1"/>
  <c r="G65" i="16" s="1"/>
  <c r="H65" i="16" s="1"/>
  <c r="I65" i="16" s="1"/>
  <c r="J65" i="16" s="1"/>
  <c r="E57" i="16"/>
  <c r="F57" i="16" s="1"/>
  <c r="G57" i="16" s="1"/>
  <c r="H57" i="16" s="1"/>
  <c r="I57" i="16" s="1"/>
  <c r="J57" i="16" s="1"/>
  <c r="E45" i="16"/>
  <c r="F45" i="16" s="1"/>
  <c r="G45" i="16" s="1"/>
  <c r="H45" i="16" s="1"/>
  <c r="I45" i="16" s="1"/>
  <c r="J45" i="16" s="1"/>
  <c r="E40" i="16"/>
  <c r="F40" i="16" s="1"/>
  <c r="G40" i="16" s="1"/>
  <c r="H40" i="16" s="1"/>
  <c r="I40" i="16" s="1"/>
  <c r="J40" i="16" s="1"/>
  <c r="E4" i="16"/>
  <c r="F4" i="16" s="1"/>
  <c r="G4" i="16" s="1"/>
  <c r="H4" i="16" s="1"/>
  <c r="I4" i="16" s="1"/>
  <c r="J4" i="16" s="1"/>
  <c r="E3" i="16"/>
  <c r="F3" i="16" s="1"/>
  <c r="G3" i="16" s="1"/>
  <c r="H3" i="16" s="1"/>
  <c r="I3" i="16" s="1"/>
  <c r="J3" i="16" s="1"/>
  <c r="G112" i="16"/>
  <c r="H112" i="16"/>
  <c r="I112" i="16"/>
  <c r="J112" i="16"/>
  <c r="F112" i="16"/>
  <c r="G127" i="16"/>
  <c r="H127" i="16"/>
  <c r="I127" i="16"/>
  <c r="J127" i="16"/>
  <c r="F127" i="16"/>
  <c r="I50" i="16"/>
  <c r="J50" i="16"/>
  <c r="M34" i="16"/>
  <c r="M34" i="18" s="1"/>
  <c r="J32" i="16"/>
  <c r="I32" i="16"/>
  <c r="H32" i="16"/>
  <c r="G32" i="16"/>
  <c r="F32" i="16"/>
  <c r="J30" i="16"/>
  <c r="I30" i="16"/>
  <c r="H30" i="16"/>
  <c r="G30" i="16"/>
  <c r="F30" i="16"/>
  <c r="J28" i="16"/>
  <c r="I28" i="16"/>
  <c r="H28" i="16"/>
  <c r="G28" i="16"/>
  <c r="F28" i="16"/>
  <c r="J26" i="16"/>
  <c r="I26" i="16"/>
  <c r="H26" i="16"/>
  <c r="G26" i="16"/>
  <c r="F26" i="16"/>
  <c r="H129" i="16"/>
  <c r="H50" i="16"/>
  <c r="F50" i="16"/>
  <c r="G50" i="16"/>
  <c r="H141" i="16" l="1"/>
  <c r="F109" i="18"/>
  <c r="I117" i="16"/>
  <c r="I142" i="16"/>
  <c r="J122" i="18"/>
  <c r="I122" i="18"/>
  <c r="F87" i="16"/>
  <c r="F105" i="18"/>
  <c r="I87" i="18"/>
  <c r="H51" i="18"/>
  <c r="G33" i="18"/>
  <c r="G34" i="18" s="1"/>
  <c r="F142" i="18"/>
  <c r="F135" i="18"/>
  <c r="I143" i="18"/>
  <c r="F140" i="18"/>
  <c r="F122" i="18"/>
  <c r="J135" i="18"/>
  <c r="I135" i="16"/>
  <c r="I122" i="16"/>
  <c r="I129" i="16"/>
  <c r="I130" i="16" s="1"/>
  <c r="J109" i="18"/>
  <c r="J142" i="18"/>
  <c r="I141" i="18"/>
  <c r="H122" i="16"/>
  <c r="J143" i="18"/>
  <c r="J140" i="18"/>
  <c r="J129" i="18"/>
  <c r="J130" i="18" s="1"/>
  <c r="I140" i="18"/>
  <c r="G140" i="18"/>
  <c r="F141" i="18"/>
  <c r="F129" i="18"/>
  <c r="F130" i="18" s="1"/>
  <c r="I109" i="16"/>
  <c r="H87" i="18"/>
  <c r="G78" i="18"/>
  <c r="F105" i="16"/>
  <c r="J105" i="18"/>
  <c r="I105" i="18"/>
  <c r="H105" i="18"/>
  <c r="G105" i="18"/>
  <c r="J96" i="18"/>
  <c r="I96" i="18"/>
  <c r="H96" i="18"/>
  <c r="G96" i="18"/>
  <c r="F96" i="18"/>
  <c r="J87" i="18"/>
  <c r="G87" i="18"/>
  <c r="F87" i="18"/>
  <c r="J78" i="18"/>
  <c r="I78" i="18"/>
  <c r="H78" i="18"/>
  <c r="F78" i="18"/>
  <c r="J105" i="16"/>
  <c r="I105" i="16"/>
  <c r="H105" i="16"/>
  <c r="G105" i="16"/>
  <c r="J96" i="16"/>
  <c r="I96" i="16"/>
  <c r="H96" i="16"/>
  <c r="G96" i="16"/>
  <c r="F96" i="16"/>
  <c r="J87" i="16"/>
  <c r="I87" i="16"/>
  <c r="H87" i="16"/>
  <c r="G87" i="16"/>
  <c r="J78" i="16"/>
  <c r="I78" i="16"/>
  <c r="H78" i="16"/>
  <c r="G78" i="16"/>
  <c r="F78" i="16"/>
  <c r="H130" i="16"/>
  <c r="J51" i="18"/>
  <c r="I51" i="18"/>
  <c r="J51" i="16"/>
  <c r="I51" i="16"/>
  <c r="H51" i="16"/>
  <c r="I33" i="18"/>
  <c r="I34" i="18" s="1"/>
  <c r="F33" i="18"/>
  <c r="F34" i="18" s="1"/>
  <c r="J33" i="18"/>
  <c r="J34" i="18" s="1"/>
  <c r="H33" i="18"/>
  <c r="H34" i="18" s="1"/>
  <c r="I33" i="16"/>
  <c r="I34" i="16" s="1"/>
  <c r="J33" i="16"/>
  <c r="J34" i="16" s="1"/>
  <c r="H33" i="16"/>
  <c r="H34" i="16" s="1"/>
  <c r="G33" i="16"/>
  <c r="G34" i="16" s="1"/>
  <c r="F33" i="16"/>
  <c r="F34" i="16" s="1"/>
  <c r="J117" i="18"/>
  <c r="I109" i="18"/>
  <c r="F117" i="18"/>
  <c r="H117" i="18"/>
  <c r="H129" i="18"/>
  <c r="H130" i="18" s="1"/>
  <c r="H109" i="18"/>
  <c r="H140" i="18"/>
  <c r="G135" i="18"/>
  <c r="H143" i="18"/>
  <c r="G117" i="18"/>
  <c r="G141" i="18"/>
  <c r="G109" i="18"/>
  <c r="H122" i="18"/>
  <c r="H141" i="18"/>
  <c r="G142" i="18"/>
  <c r="G129" i="18"/>
  <c r="G130" i="18" s="1"/>
  <c r="G122" i="18"/>
  <c r="H135" i="18"/>
  <c r="H135" i="16"/>
  <c r="I141" i="16"/>
  <c r="I140" i="16"/>
  <c r="H109" i="16"/>
  <c r="H140" i="16"/>
  <c r="H143" i="16"/>
  <c r="I130" i="18"/>
  <c r="G142" i="16"/>
  <c r="H117" i="16"/>
  <c r="G143" i="16"/>
  <c r="G140" i="16"/>
  <c r="J122" i="16"/>
  <c r="F109" i="16"/>
  <c r="J117" i="16"/>
  <c r="J109" i="16"/>
  <c r="F141" i="16"/>
  <c r="F135" i="16"/>
  <c r="G129" i="16"/>
  <c r="G130" i="16" s="1"/>
  <c r="G109" i="16"/>
  <c r="F142" i="16"/>
  <c r="G141" i="16"/>
  <c r="J143" i="16"/>
  <c r="F117" i="16"/>
  <c r="F129" i="16"/>
  <c r="F130" i="16" s="1"/>
  <c r="J135" i="16"/>
  <c r="F122" i="16"/>
  <c r="J142" i="16"/>
  <c r="G117" i="16"/>
  <c r="G135" i="16"/>
  <c r="J129" i="16"/>
  <c r="J130" i="16" s="1"/>
  <c r="F140" i="16"/>
  <c r="J140" i="16"/>
  <c r="AR343" i="22"/>
  <c r="AP343" i="22"/>
  <c r="AS343" i="22"/>
  <c r="AT343" i="22"/>
  <c r="AM343" i="22"/>
  <c r="AH343" i="22"/>
  <c r="AD343" i="22"/>
  <c r="Z343" i="22"/>
  <c r="M343" i="22"/>
  <c r="BN343" i="22"/>
  <c r="CW343" i="22"/>
  <c r="DU343" i="22"/>
  <c r="BQ343" i="22"/>
  <c r="E43" i="20"/>
  <c r="AW343" i="22"/>
  <c r="AK343" i="22"/>
  <c r="AC343" i="22"/>
  <c r="J343" i="22"/>
  <c r="W343" i="22"/>
  <c r="N343" i="22"/>
  <c r="AX343" i="22"/>
  <c r="W344" i="22"/>
  <c r="AE343" i="22"/>
  <c r="AY343" i="22"/>
  <c r="F343" i="22"/>
  <c r="Q343" i="22" s="1"/>
  <c r="D19" i="16"/>
  <c r="D18" i="21"/>
  <c r="E32" i="20"/>
  <c r="D28" i="21"/>
  <c r="J147" i="16"/>
  <c r="E68" i="16"/>
  <c r="D54" i="16"/>
  <c r="E18" i="20"/>
  <c r="E37" i="20"/>
  <c r="E35" i="21"/>
  <c r="D34" i="16"/>
  <c r="D60" i="20"/>
  <c r="D40" i="21"/>
  <c r="H59" i="20"/>
  <c r="D21" i="16"/>
  <c r="D52" i="16" s="1"/>
  <c r="D22" i="21"/>
  <c r="E60" i="20"/>
  <c r="D34" i="20"/>
  <c r="E39" i="21"/>
  <c r="F145" i="16"/>
  <c r="D16" i="16"/>
  <c r="D22" i="16"/>
  <c r="D36" i="16"/>
  <c r="D30" i="21"/>
  <c r="E31" i="21"/>
  <c r="E33" i="21"/>
  <c r="E36" i="21"/>
  <c r="D42" i="20"/>
  <c r="E41" i="20"/>
  <c r="E5" i="20"/>
  <c r="D36" i="20"/>
  <c r="E18" i="21"/>
  <c r="D3" i="20"/>
  <c r="E23" i="20"/>
  <c r="D21" i="21"/>
  <c r="D58" i="16"/>
  <c r="D6" i="16"/>
  <c r="H147" i="16"/>
  <c r="F147" i="16"/>
  <c r="G145" i="16"/>
  <c r="J144" i="16"/>
  <c r="H144" i="16"/>
  <c r="F146" i="16"/>
  <c r="D39" i="21"/>
  <c r="E34" i="21"/>
  <c r="E42" i="20"/>
  <c r="E34" i="20"/>
  <c r="D12" i="21"/>
  <c r="E22" i="21"/>
  <c r="E28" i="20"/>
  <c r="D30" i="20"/>
  <c r="D32" i="16"/>
  <c r="D5" i="16"/>
  <c r="I145" i="16"/>
  <c r="G144" i="16"/>
  <c r="D42" i="21"/>
  <c r="D36" i="21"/>
  <c r="E33" i="20"/>
  <c r="E3" i="21"/>
  <c r="D67" i="18" s="1"/>
  <c r="E22" i="20"/>
  <c r="D51" i="16"/>
  <c r="D53" i="16" s="1"/>
  <c r="H146" i="16"/>
  <c r="I144" i="16"/>
  <c r="F144" i="16"/>
  <c r="I146" i="16"/>
  <c r="D24" i="16"/>
  <c r="D46" i="16"/>
  <c r="D5" i="20"/>
  <c r="D28" i="20"/>
  <c r="E3" i="20"/>
  <c r="D67" i="16" s="1"/>
  <c r="D34" i="21"/>
  <c r="D61" i="16"/>
  <c r="D30" i="16"/>
  <c r="G146" i="16"/>
  <c r="J146" i="16"/>
  <c r="G147" i="16"/>
  <c r="I147" i="16"/>
  <c r="D68" i="16"/>
  <c r="D23" i="16"/>
  <c r="D18" i="16"/>
  <c r="D8" i="16"/>
  <c r="D29" i="16"/>
  <c r="D60" i="16"/>
  <c r="D37" i="20"/>
  <c r="E29" i="20"/>
  <c r="D23" i="21"/>
  <c r="E12" i="21"/>
  <c r="E5" i="21"/>
  <c r="E40" i="20"/>
  <c r="E31" i="20"/>
  <c r="D39" i="20"/>
  <c r="E37" i="21"/>
  <c r="D29" i="21"/>
  <c r="D35" i="21"/>
  <c r="D32" i="21"/>
  <c r="D44" i="20"/>
  <c r="D28" i="16"/>
  <c r="FJ343" i="22"/>
  <c r="D3" i="21"/>
  <c r="D33" i="21"/>
  <c r="D21" i="20"/>
  <c r="D40" i="20"/>
  <c r="D43" i="21"/>
  <c r="E30" i="20"/>
  <c r="E21" i="21"/>
  <c r="E40" i="21"/>
  <c r="E43" i="21"/>
  <c r="D27" i="16"/>
  <c r="D31" i="16"/>
  <c r="B2" i="18"/>
  <c r="H145" i="16"/>
  <c r="J145" i="16"/>
  <c r="D20" i="16"/>
  <c r="D14" i="16"/>
  <c r="D9" i="16"/>
  <c r="D25" i="16"/>
  <c r="D26" i="16"/>
  <c r="D59" i="16"/>
  <c r="D48" i="16"/>
  <c r="E21" i="20"/>
  <c r="D5" i="21"/>
  <c r="E23" i="21"/>
  <c r="D22" i="20"/>
  <c r="D18" i="20"/>
  <c r="D23" i="20"/>
  <c r="D29" i="20"/>
  <c r="D35" i="20"/>
  <c r="E60" i="21"/>
  <c r="D41" i="16"/>
  <c r="E39" i="20"/>
  <c r="E36" i="20"/>
  <c r="D31" i="20"/>
  <c r="D37" i="21"/>
  <c r="E29" i="21"/>
  <c r="D41" i="21"/>
  <c r="E42" i="21"/>
  <c r="D31" i="21"/>
  <c r="E28" i="21"/>
  <c r="E44" i="20"/>
  <c r="D12" i="20"/>
  <c r="D32" i="20"/>
  <c r="D38" i="21"/>
  <c r="D41" i="20"/>
  <c r="D44" i="21"/>
  <c r="E12" i="20"/>
  <c r="E32" i="21"/>
  <c r="E35" i="20"/>
  <c r="E38" i="21"/>
  <c r="E41" i="21"/>
  <c r="E44" i="21"/>
  <c r="D33" i="16"/>
  <c r="AV343" i="22"/>
  <c r="D60" i="21"/>
  <c r="D38" i="20"/>
  <c r="E38" i="20"/>
  <c r="D33" i="20"/>
  <c r="D43" i="20"/>
  <c r="E30" i="21"/>
  <c r="B1" i="18" l="1"/>
  <c r="D17" i="18"/>
  <c r="D46" i="21"/>
  <c r="E46" i="21"/>
  <c r="D46" i="20"/>
  <c r="E46" i="20"/>
  <c r="D13" i="18"/>
  <c r="G61" i="21"/>
  <c r="G61" i="20"/>
  <c r="F148" i="16"/>
  <c r="D35" i="16"/>
  <c r="E17" i="20"/>
  <c r="D11" i="20"/>
  <c r="D17" i="21"/>
  <c r="E26" i="21"/>
  <c r="E47" i="21" s="1"/>
  <c r="T343" i="22"/>
  <c r="D30" i="18"/>
  <c r="H148" i="16"/>
  <c r="D26" i="21"/>
  <c r="D47" i="21" s="1"/>
  <c r="D37" i="16"/>
  <c r="D17" i="20"/>
  <c r="E17" i="21"/>
  <c r="G148" i="16"/>
  <c r="E11" i="20"/>
  <c r="D50" i="16"/>
  <c r="E11" i="21"/>
  <c r="D11" i="21"/>
  <c r="E26" i="20"/>
  <c r="E47" i="20" s="1"/>
  <c r="J148" i="16"/>
  <c r="I148" i="16"/>
  <c r="D27" i="18"/>
  <c r="D31" i="18"/>
  <c r="I146" i="18"/>
  <c r="H146" i="18"/>
  <c r="G146" i="18"/>
  <c r="F146" i="18"/>
  <c r="G144" i="18"/>
  <c r="E68" i="18"/>
  <c r="D46" i="18"/>
  <c r="D9" i="18"/>
  <c r="D36" i="18"/>
  <c r="D51" i="18"/>
  <c r="D53" i="18" s="1"/>
  <c r="D16" i="18"/>
  <c r="D6" i="18"/>
  <c r="D11" i="18"/>
  <c r="I145" i="18"/>
  <c r="H59" i="21"/>
  <c r="F145" i="18"/>
  <c r="J147" i="18"/>
  <c r="I147" i="18"/>
  <c r="J144" i="18"/>
  <c r="I144" i="18"/>
  <c r="D54" i="18"/>
  <c r="D22" i="18"/>
  <c r="D24" i="18"/>
  <c r="D5" i="18"/>
  <c r="D25" i="18"/>
  <c r="D61" i="18"/>
  <c r="D29" i="18"/>
  <c r="H147" i="18"/>
  <c r="H145" i="18"/>
  <c r="H144" i="18"/>
  <c r="D28" i="18"/>
  <c r="D19" i="18"/>
  <c r="D8" i="18"/>
  <c r="J145" i="18"/>
  <c r="J146" i="18"/>
  <c r="D41" i="18"/>
  <c r="D18" i="18"/>
  <c r="D59" i="18"/>
  <c r="D20" i="18"/>
  <c r="F147" i="18"/>
  <c r="F144" i="18"/>
  <c r="D48" i="18"/>
  <c r="D14" i="18"/>
  <c r="D21" i="18"/>
  <c r="D52" i="18" s="1"/>
  <c r="D23" i="18"/>
  <c r="G147" i="18"/>
  <c r="G145" i="18"/>
  <c r="D68" i="18"/>
  <c r="D32" i="18"/>
  <c r="D60" i="18"/>
  <c r="D26" i="18"/>
  <c r="D42" i="16"/>
  <c r="D34" i="18"/>
  <c r="D26" i="20"/>
  <c r="D58" i="18"/>
  <c r="D33" i="18"/>
  <c r="D51" i="21" l="1"/>
  <c r="E48" i="21"/>
  <c r="E51" i="20"/>
  <c r="E51" i="21"/>
  <c r="D48" i="21"/>
  <c r="E48" i="20"/>
  <c r="E50" i="20"/>
  <c r="D47" i="20"/>
  <c r="D50" i="20"/>
  <c r="D50" i="21"/>
  <c r="E50" i="21"/>
  <c r="I148" i="18"/>
  <c r="D37" i="18"/>
  <c r="H148" i="18"/>
  <c r="D42" i="18"/>
  <c r="F148" i="18"/>
  <c r="D50" i="18"/>
  <c r="J148" i="18"/>
  <c r="D35" i="18"/>
  <c r="G148" i="18"/>
  <c r="E52" i="21" l="1"/>
  <c r="D52" i="21"/>
  <c r="E52" i="20"/>
  <c r="D51" i="20"/>
  <c r="D52" i="20" s="1"/>
  <c r="D48" i="20"/>
  <c r="F29" i="20" l="1"/>
  <c r="F29" i="21"/>
  <c r="F18" i="20"/>
  <c r="F18" i="21"/>
  <c r="F36" i="21"/>
  <c r="F36" i="20"/>
  <c r="F39" i="20"/>
  <c r="F39" i="21"/>
  <c r="F42" i="20"/>
  <c r="F42" i="21"/>
  <c r="F30" i="21"/>
  <c r="F30" i="20"/>
  <c r="F33" i="20"/>
  <c r="F33" i="21"/>
  <c r="F21" i="21"/>
  <c r="F21" i="20"/>
  <c r="F40" i="21"/>
  <c r="F40" i="20"/>
  <c r="F43" i="20"/>
  <c r="F43" i="21"/>
  <c r="F28" i="20"/>
  <c r="F28" i="21"/>
  <c r="F31" i="21"/>
  <c r="F31" i="20"/>
  <c r="F34" i="21"/>
  <c r="F34" i="20"/>
  <c r="F37" i="20"/>
  <c r="F37" i="21"/>
  <c r="F22" i="20"/>
  <c r="F22" i="21"/>
  <c r="F23" i="21"/>
  <c r="F23" i="20"/>
  <c r="F12" i="20"/>
  <c r="F12" i="21"/>
  <c r="F32" i="20"/>
  <c r="F32" i="21"/>
  <c r="F35" i="20"/>
  <c r="F35" i="21"/>
  <c r="F38" i="20"/>
  <c r="F38" i="21"/>
  <c r="F41" i="21"/>
  <c r="F41" i="20"/>
  <c r="F44" i="21"/>
  <c r="F44" i="20"/>
  <c r="F26" i="20" l="1"/>
  <c r="F26" i="21"/>
  <c r="F46" i="21"/>
  <c r="F46" i="20"/>
  <c r="E6" i="18" l="1"/>
  <c r="F47" i="21"/>
  <c r="E6" i="16"/>
  <c r="F47" i="20"/>
  <c r="F48" i="20" s="1"/>
  <c r="E7" i="16" l="1"/>
  <c r="E7" i="18"/>
  <c r="F48" i="21"/>
  <c r="ES343" i="22" l="1"/>
  <c r="D58" i="21" l="1"/>
  <c r="D62" i="21" s="1"/>
  <c r="E58" i="20"/>
  <c r="E62" i="20" s="1"/>
  <c r="E58" i="21"/>
  <c r="E62" i="21" s="1"/>
  <c r="F58" i="21"/>
  <c r="D58" i="20"/>
  <c r="D62" i="20" s="1"/>
  <c r="G58" i="20"/>
  <c r="F58" i="20"/>
  <c r="G58" i="21"/>
  <c r="E8" i="18" l="1"/>
  <c r="K58" i="21"/>
  <c r="J58" i="21"/>
  <c r="L58" i="21"/>
  <c r="I58" i="21"/>
  <c r="H58" i="21"/>
  <c r="K58" i="20"/>
  <c r="H58" i="20"/>
  <c r="E8" i="16"/>
  <c r="J58" i="20"/>
  <c r="L58" i="20"/>
  <c r="I58" i="20"/>
  <c r="H8" i="16" l="1"/>
  <c r="H8" i="18"/>
  <c r="F8" i="18"/>
  <c r="I8" i="18"/>
  <c r="G8" i="16"/>
  <c r="F8" i="16"/>
  <c r="G8" i="18"/>
  <c r="J8" i="16"/>
  <c r="I8" i="16"/>
  <c r="J8" i="18"/>
  <c r="FV343" i="22" l="1"/>
  <c r="D65" i="20" l="1"/>
  <c r="D63" i="20" s="1"/>
  <c r="D65" i="21"/>
  <c r="D63" i="21" s="1"/>
  <c r="E29" i="16" l="1"/>
  <c r="E29" i="18"/>
  <c r="E27" i="16"/>
  <c r="E27" i="18"/>
  <c r="E31" i="16"/>
  <c r="E31" i="18"/>
  <c r="S26" i="18" l="1"/>
  <c r="S27" i="18"/>
  <c r="S28" i="18"/>
  <c r="Q26" i="18"/>
  <c r="Q28" i="18"/>
  <c r="Q27" i="18"/>
  <c r="S25" i="18" l="1"/>
  <c r="E32" i="18" s="1"/>
  <c r="E32" i="16"/>
  <c r="Q25" i="18"/>
  <c r="E30" i="18" s="1"/>
  <c r="E30" i="16"/>
  <c r="O28" i="18"/>
  <c r="O27" i="18"/>
  <c r="O26" i="18"/>
  <c r="O25" i="18" l="1"/>
  <c r="E28" i="18" s="1"/>
  <c r="E28" i="16"/>
  <c r="R25" i="18"/>
  <c r="R27" i="18"/>
  <c r="R26" i="18"/>
  <c r="R28" i="18"/>
  <c r="T28" i="18"/>
  <c r="T26" i="18"/>
  <c r="T27" i="18"/>
  <c r="T25" i="18"/>
  <c r="P28" i="18" l="1"/>
  <c r="P27" i="18"/>
  <c r="P25" i="18"/>
  <c r="P26" i="18"/>
  <c r="E25" i="16" l="1"/>
  <c r="E25" i="18"/>
  <c r="M26" i="18" l="1"/>
  <c r="M28" i="18"/>
  <c r="M27" i="18"/>
  <c r="M25" i="18" l="1"/>
  <c r="E26" i="18" s="1"/>
  <c r="E33" i="18" s="1"/>
  <c r="E34" i="18" s="1"/>
  <c r="E26" i="16"/>
  <c r="E33" i="16" s="1"/>
  <c r="E34" i="16" s="1"/>
  <c r="N27" i="18" l="1"/>
  <c r="N26" i="18"/>
  <c r="N28" i="18"/>
  <c r="N25" i="18"/>
  <c r="U26" i="18" l="1"/>
  <c r="U28" i="18"/>
  <c r="U25" i="18"/>
  <c r="U27" i="18"/>
  <c r="E65" i="21" l="1"/>
  <c r="E63" i="21" s="1"/>
  <c r="E65" i="20"/>
  <c r="E63" i="20" s="1"/>
  <c r="FY343" i="22" l="1"/>
  <c r="F56" i="21"/>
  <c r="F56" i="20"/>
  <c r="G17" i="16" l="1"/>
  <c r="E17" i="16"/>
  <c r="F17" i="16"/>
  <c r="G17" i="18"/>
  <c r="F17" i="18"/>
  <c r="E17" i="18"/>
  <c r="E41" i="16" l="1"/>
  <c r="E41" i="18"/>
  <c r="H41" i="18" l="1"/>
  <c r="H42" i="18" s="1"/>
  <c r="I41" i="18"/>
  <c r="I42" i="18" s="1"/>
  <c r="G41" i="18"/>
  <c r="G42" i="18" s="1"/>
  <c r="F41" i="18"/>
  <c r="F42" i="18" s="1"/>
  <c r="E42" i="18"/>
  <c r="J41" i="18"/>
  <c r="J42" i="18" s="1"/>
  <c r="F41" i="16"/>
  <c r="F42" i="16" s="1"/>
  <c r="J41" i="16"/>
  <c r="J42" i="16" s="1"/>
  <c r="H41" i="16"/>
  <c r="H42" i="16" s="1"/>
  <c r="E42" i="16"/>
  <c r="G41" i="16"/>
  <c r="G42" i="16" s="1"/>
  <c r="I41" i="16"/>
  <c r="I42" i="16" s="1"/>
  <c r="FZ343" i="22"/>
  <c r="F6" i="21" l="1"/>
  <c r="F6" i="20"/>
  <c r="E10" i="18" l="1"/>
  <c r="E15" i="18"/>
  <c r="F51" i="21"/>
  <c r="F5" i="20"/>
  <c r="F5" i="21"/>
  <c r="F60" i="20"/>
  <c r="BY343" i="22"/>
  <c r="F60" i="21"/>
  <c r="F3" i="21"/>
  <c r="BV343" i="22"/>
  <c r="F3" i="20"/>
  <c r="E10" i="16"/>
  <c r="F51" i="20"/>
  <c r="E15" i="16"/>
  <c r="F5" i="16" l="1"/>
  <c r="F51" i="16" s="1"/>
  <c r="E5" i="16"/>
  <c r="G5" i="16"/>
  <c r="G51" i="16" s="1"/>
  <c r="E67" i="16"/>
  <c r="F16" i="18"/>
  <c r="E16" i="18"/>
  <c r="G16" i="18"/>
  <c r="E5" i="18"/>
  <c r="G5" i="18"/>
  <c r="G51" i="18" s="1"/>
  <c r="F5" i="18"/>
  <c r="F51" i="18" s="1"/>
  <c r="E67" i="18"/>
  <c r="F17" i="21"/>
  <c r="G17" i="21" s="1"/>
  <c r="F11" i="21"/>
  <c r="G11" i="21" s="1"/>
  <c r="G9" i="18"/>
  <c r="F50" i="21"/>
  <c r="F52" i="21" s="1"/>
  <c r="E9" i="18"/>
  <c r="G26" i="21"/>
  <c r="F10" i="18"/>
  <c r="F9" i="18"/>
  <c r="G10" i="18"/>
  <c r="E14" i="18"/>
  <c r="E18" i="18" s="1"/>
  <c r="F62" i="21"/>
  <c r="E16" i="16"/>
  <c r="G16" i="16"/>
  <c r="F16" i="16"/>
  <c r="F11" i="20"/>
  <c r="G11" i="20" s="1"/>
  <c r="F10" i="16"/>
  <c r="F17" i="20"/>
  <c r="G17" i="20" s="1"/>
  <c r="E9" i="16"/>
  <c r="F9" i="16"/>
  <c r="F50" i="20"/>
  <c r="F52" i="20" s="1"/>
  <c r="G26" i="20"/>
  <c r="G10" i="16"/>
  <c r="G9" i="16"/>
  <c r="E14" i="16"/>
  <c r="F62" i="20"/>
  <c r="E19" i="18" l="1"/>
  <c r="H26" i="21"/>
  <c r="G47" i="21"/>
  <c r="G12" i="21"/>
  <c r="H11" i="21"/>
  <c r="G18" i="21"/>
  <c r="H17" i="21"/>
  <c r="G12" i="20"/>
  <c r="H11" i="20"/>
  <c r="G47" i="20"/>
  <c r="H26" i="20"/>
  <c r="G18" i="20"/>
  <c r="H17" i="20"/>
  <c r="E18" i="16"/>
  <c r="G46" i="20" l="1"/>
  <c r="H47" i="21"/>
  <c r="I26" i="21"/>
  <c r="H47" i="20"/>
  <c r="I26" i="20"/>
  <c r="H12" i="21"/>
  <c r="I11" i="21"/>
  <c r="G51" i="20"/>
  <c r="F7" i="18"/>
  <c r="F7" i="16"/>
  <c r="G7" i="16"/>
  <c r="F15" i="16"/>
  <c r="H18" i="21"/>
  <c r="I17" i="21"/>
  <c r="C48" i="18"/>
  <c r="C48" i="16"/>
  <c r="G46" i="21"/>
  <c r="C46" i="16"/>
  <c r="C46" i="18"/>
  <c r="E19" i="16"/>
  <c r="H18" i="20"/>
  <c r="I17" i="20"/>
  <c r="I11" i="20"/>
  <c r="H12" i="20"/>
  <c r="G51" i="21"/>
  <c r="G7" i="18"/>
  <c r="F15" i="18"/>
  <c r="J11" i="20" l="1"/>
  <c r="I12" i="20"/>
  <c r="G48" i="21"/>
  <c r="F6" i="18"/>
  <c r="G50" i="21"/>
  <c r="G52" i="21" s="1"/>
  <c r="G62" i="21"/>
  <c r="G63" i="21" s="1"/>
  <c r="F14" i="18"/>
  <c r="F18" i="18" s="1"/>
  <c r="H46" i="20"/>
  <c r="I47" i="20"/>
  <c r="J26" i="20"/>
  <c r="F65" i="21"/>
  <c r="F63" i="21" s="1"/>
  <c r="F65" i="20"/>
  <c r="F63" i="20" s="1"/>
  <c r="G15" i="18"/>
  <c r="H51" i="21"/>
  <c r="J17" i="20"/>
  <c r="I18" i="20"/>
  <c r="I46" i="20" s="1"/>
  <c r="I12" i="21"/>
  <c r="J11" i="21"/>
  <c r="G15" i="16"/>
  <c r="H51" i="20"/>
  <c r="F6" i="16"/>
  <c r="G48" i="20"/>
  <c r="G50" i="20"/>
  <c r="G52" i="20" s="1"/>
  <c r="G6" i="16"/>
  <c r="H6" i="16"/>
  <c r="G62" i="20"/>
  <c r="G63" i="20" s="1"/>
  <c r="H14" i="16"/>
  <c r="G14" i="16"/>
  <c r="F14" i="16"/>
  <c r="F18" i="16" s="1"/>
  <c r="J17" i="21"/>
  <c r="I18" i="21"/>
  <c r="H46" i="21"/>
  <c r="J26" i="21"/>
  <c r="I47" i="21"/>
  <c r="H7" i="18" l="1"/>
  <c r="I51" i="21"/>
  <c r="H15" i="18"/>
  <c r="E58" i="18"/>
  <c r="E58" i="16"/>
  <c r="G18" i="16"/>
  <c r="I50" i="20"/>
  <c r="I48" i="20"/>
  <c r="I62" i="20"/>
  <c r="I63" i="20" s="1"/>
  <c r="I51" i="20"/>
  <c r="I52" i="20" s="1"/>
  <c r="H7" i="16"/>
  <c r="H15" i="16"/>
  <c r="H50" i="20"/>
  <c r="H52" i="20" s="1"/>
  <c r="H48" i="20"/>
  <c r="H62" i="20"/>
  <c r="H63" i="20" s="1"/>
  <c r="G14" i="18"/>
  <c r="G18" i="18" s="1"/>
  <c r="B47" i="18"/>
  <c r="B47" i="16"/>
  <c r="K26" i="21"/>
  <c r="J47" i="21"/>
  <c r="J51" i="21" s="1"/>
  <c r="B49" i="16"/>
  <c r="B49" i="18"/>
  <c r="H50" i="21"/>
  <c r="H52" i="21" s="1"/>
  <c r="H48" i="21"/>
  <c r="H62" i="21"/>
  <c r="H63" i="21" s="1"/>
  <c r="K17" i="21"/>
  <c r="J18" i="21"/>
  <c r="H18" i="16"/>
  <c r="J12" i="21"/>
  <c r="K11" i="21"/>
  <c r="J18" i="20"/>
  <c r="K17" i="20"/>
  <c r="F19" i="18"/>
  <c r="I46" i="21"/>
  <c r="E20" i="16"/>
  <c r="I15" i="18"/>
  <c r="H14" i="18"/>
  <c r="H18" i="18" s="1"/>
  <c r="G6" i="18"/>
  <c r="E48" i="18"/>
  <c r="E48" i="16"/>
  <c r="F19" i="16"/>
  <c r="I7" i="18"/>
  <c r="J47" i="20"/>
  <c r="K26" i="20"/>
  <c r="K11" i="20"/>
  <c r="J12" i="20"/>
  <c r="J46" i="20" s="1"/>
  <c r="I14" i="16" s="1"/>
  <c r="K47" i="20" l="1"/>
  <c r="K51" i="20" s="1"/>
  <c r="L26" i="20"/>
  <c r="L47" i="20" s="1"/>
  <c r="L51" i="20" s="1"/>
  <c r="H19" i="18"/>
  <c r="E46" i="18"/>
  <c r="E50" i="18" s="1"/>
  <c r="E51" i="18" s="1"/>
  <c r="E53" i="18" s="1"/>
  <c r="E54" i="18" s="1"/>
  <c r="E46" i="16"/>
  <c r="E50" i="16" s="1"/>
  <c r="E51" i="16" s="1"/>
  <c r="E53" i="16" s="1"/>
  <c r="E54" i="16" s="1"/>
  <c r="L17" i="20"/>
  <c r="L18" i="20" s="1"/>
  <c r="K18" i="20"/>
  <c r="K12" i="21"/>
  <c r="L11" i="21"/>
  <c r="L12" i="21" s="1"/>
  <c r="L17" i="21"/>
  <c r="L18" i="21" s="1"/>
  <c r="K18" i="21"/>
  <c r="I6" i="16"/>
  <c r="J50" i="20"/>
  <c r="J48" i="20"/>
  <c r="J62" i="20"/>
  <c r="J63" i="20" s="1"/>
  <c r="J51" i="20"/>
  <c r="I15" i="16"/>
  <c r="I18" i="16" s="1"/>
  <c r="I7" i="16"/>
  <c r="E59" i="18"/>
  <c r="E59" i="16"/>
  <c r="I50" i="21"/>
  <c r="I48" i="21"/>
  <c r="I62" i="21"/>
  <c r="I63" i="21" s="1"/>
  <c r="J46" i="21"/>
  <c r="I14" i="18"/>
  <c r="I18" i="18" s="1"/>
  <c r="I19" i="18" s="1"/>
  <c r="J15" i="16"/>
  <c r="L11" i="20"/>
  <c r="L12" i="20" s="1"/>
  <c r="K12" i="20"/>
  <c r="F21" i="16"/>
  <c r="E20" i="18"/>
  <c r="E21" i="16"/>
  <c r="H19" i="16"/>
  <c r="K47" i="21"/>
  <c r="K51" i="21" s="1"/>
  <c r="L26" i="21"/>
  <c r="L47" i="21" s="1"/>
  <c r="L51" i="21" s="1"/>
  <c r="G19" i="18"/>
  <c r="J7" i="16"/>
  <c r="J7" i="18"/>
  <c r="F21" i="18"/>
  <c r="G19" i="16"/>
  <c r="I52" i="21"/>
  <c r="H6" i="18"/>
  <c r="J52" i="20" l="1"/>
  <c r="K46" i="21"/>
  <c r="I19" i="16"/>
  <c r="L46" i="21"/>
  <c r="H21" i="16"/>
  <c r="E21" i="18"/>
  <c r="I21" i="18"/>
  <c r="I6" i="18"/>
  <c r="J50" i="21"/>
  <c r="J52" i="21" s="1"/>
  <c r="J48" i="21"/>
  <c r="J62" i="21"/>
  <c r="J63" i="21" s="1"/>
  <c r="J14" i="18"/>
  <c r="K48" i="21"/>
  <c r="K50" i="21"/>
  <c r="K62" i="21"/>
  <c r="K63" i="21" s="1"/>
  <c r="G21" i="16"/>
  <c r="G21" i="18"/>
  <c r="K46" i="20"/>
  <c r="H21" i="18"/>
  <c r="F52" i="18"/>
  <c r="F53" i="18" s="1"/>
  <c r="F54" i="18" s="1"/>
  <c r="F22" i="18"/>
  <c r="K52" i="21"/>
  <c r="E52" i="16"/>
  <c r="E22" i="16"/>
  <c r="F52" i="16"/>
  <c r="F53" i="16" s="1"/>
  <c r="F54" i="16" s="1"/>
  <c r="F22" i="16"/>
  <c r="J15" i="18"/>
  <c r="J6" i="18"/>
  <c r="L46" i="20"/>
  <c r="F23" i="16" l="1"/>
  <c r="F24" i="16"/>
  <c r="F36" i="16" s="1"/>
  <c r="F35" i="16" s="1"/>
  <c r="E23" i="16"/>
  <c r="E24" i="16"/>
  <c r="E36" i="16" s="1"/>
  <c r="E35" i="16" s="1"/>
  <c r="F23" i="18"/>
  <c r="F24" i="18"/>
  <c r="F36" i="18" s="1"/>
  <c r="F35" i="18" s="1"/>
  <c r="FM343" i="22"/>
  <c r="G22" i="16"/>
  <c r="G52" i="16"/>
  <c r="G53" i="16" s="1"/>
  <c r="G54" i="16" s="1"/>
  <c r="E22" i="18"/>
  <c r="E52" i="18"/>
  <c r="H22" i="16"/>
  <c r="H52" i="16"/>
  <c r="H53" i="16" s="1"/>
  <c r="H54" i="16" s="1"/>
  <c r="L48" i="21"/>
  <c r="L50" i="21"/>
  <c r="L52" i="21" s="1"/>
  <c r="L62" i="21"/>
  <c r="L63" i="21" s="1"/>
  <c r="L48" i="20"/>
  <c r="L50" i="20"/>
  <c r="L52" i="20" s="1"/>
  <c r="L62" i="20"/>
  <c r="L63" i="20" s="1"/>
  <c r="H22" i="18"/>
  <c r="H52" i="18"/>
  <c r="H53" i="18" s="1"/>
  <c r="H54" i="18" s="1"/>
  <c r="J18" i="18"/>
  <c r="I21" i="16"/>
  <c r="I52" i="18"/>
  <c r="I53" i="18" s="1"/>
  <c r="I54" i="18" s="1"/>
  <c r="I22" i="18"/>
  <c r="FO343" i="22"/>
  <c r="K50" i="20"/>
  <c r="K52" i="20" s="1"/>
  <c r="K48" i="20"/>
  <c r="K62" i="20"/>
  <c r="K63" i="20" s="1"/>
  <c r="J14" i="16"/>
  <c r="J18" i="16" s="1"/>
  <c r="J6" i="16"/>
  <c r="G52" i="18"/>
  <c r="G53" i="18" s="1"/>
  <c r="G54" i="18" s="1"/>
  <c r="G22" i="18"/>
  <c r="E37" i="16" l="1"/>
  <c r="F37" i="16"/>
  <c r="G23" i="18"/>
  <c r="G24" i="18"/>
  <c r="G36" i="18" s="1"/>
  <c r="G35" i="18" s="1"/>
  <c r="H23" i="18"/>
  <c r="H24" i="18"/>
  <c r="H36" i="18" s="1"/>
  <c r="H35" i="18" s="1"/>
  <c r="H23" i="16"/>
  <c r="H24" i="16"/>
  <c r="H36" i="16" s="1"/>
  <c r="H35" i="16" s="1"/>
  <c r="E23" i="18"/>
  <c r="E24" i="18"/>
  <c r="E36" i="18" s="1"/>
  <c r="E35" i="18" s="1"/>
  <c r="F37" i="18"/>
  <c r="J19" i="16"/>
  <c r="J19" i="18"/>
  <c r="E60" i="16"/>
  <c r="E60" i="18"/>
  <c r="G23" i="16"/>
  <c r="G24" i="16"/>
  <c r="G36" i="16" s="1"/>
  <c r="G35" i="16" s="1"/>
  <c r="I23" i="18"/>
  <c r="I24" i="18"/>
  <c r="I36" i="18" s="1"/>
  <c r="I35" i="18" s="1"/>
  <c r="I22" i="16"/>
  <c r="I52" i="16"/>
  <c r="I53" i="16" s="1"/>
  <c r="I54" i="16" s="1"/>
  <c r="FT343" i="22" l="1"/>
  <c r="G37" i="16"/>
  <c r="H37" i="16"/>
  <c r="G37" i="18"/>
  <c r="I23" i="16"/>
  <c r="I24" i="16"/>
  <c r="I36" i="16" s="1"/>
  <c r="I35" i="16" s="1"/>
  <c r="I37" i="18"/>
  <c r="E61" i="18"/>
  <c r="E61" i="16"/>
  <c r="J21" i="18"/>
  <c r="J21" i="16"/>
  <c r="E37" i="18"/>
  <c r="H37" i="18"/>
  <c r="J22" i="18" l="1"/>
  <c r="J52" i="18"/>
  <c r="J53" i="18" s="1"/>
  <c r="J54" i="18" s="1"/>
  <c r="I37" i="16"/>
  <c r="J52" i="16"/>
  <c r="J53" i="16" s="1"/>
  <c r="J54" i="16" s="1"/>
  <c r="J22" i="16"/>
  <c r="J23" i="16" l="1"/>
  <c r="J24" i="16"/>
  <c r="J36" i="16" s="1"/>
  <c r="J35" i="16" s="1"/>
  <c r="J23" i="18"/>
  <c r="J24" i="18"/>
  <c r="J36" i="18" s="1"/>
  <c r="J35" i="18" s="1"/>
  <c r="J37" i="18" l="1"/>
  <c r="J37" i="16"/>
</calcChain>
</file>

<file path=xl/sharedStrings.xml><?xml version="1.0" encoding="utf-8"?>
<sst xmlns="http://schemas.openxmlformats.org/spreadsheetml/2006/main" count="1073" uniqueCount="715">
  <si>
    <t>Finanzausgleich</t>
  </si>
  <si>
    <t>Bevölkerung</t>
  </si>
  <si>
    <t>Harm. Liegenschaftssteuer</t>
  </si>
  <si>
    <t>Harm. Steuerertrag pro Kopf</t>
  </si>
  <si>
    <t>Mittlerer harmonisierter Steuerertrag p.K.</t>
  </si>
  <si>
    <t>Harm. Steuerertrags-Index (HEI)</t>
  </si>
  <si>
    <t>Disparitätenabbau</t>
  </si>
  <si>
    <t>Pauschale Abgeltung Zentrumslasten</t>
  </si>
  <si>
    <t>Zuschuss Total</t>
  </si>
  <si>
    <t>Lastenausgleichssysteme</t>
  </si>
  <si>
    <t>Grundlagen</t>
  </si>
  <si>
    <t>Zivilrechtliche Wohnbevölkerung</t>
  </si>
  <si>
    <t>Lastenausgleich Lehrergehälter</t>
  </si>
  <si>
    <t>Kindergarten</t>
  </si>
  <si>
    <t>Franken pro Einwohner</t>
  </si>
  <si>
    <t>Anteil Einwohner</t>
  </si>
  <si>
    <t>Lastenausgleich EL</t>
  </si>
  <si>
    <t>Franken pro öV-Punkt</t>
  </si>
  <si>
    <t>Anteil öV-Punkte</t>
  </si>
  <si>
    <t>Zentrumslasten</t>
  </si>
  <si>
    <t>HEI nach Disparitätenabbau</t>
  </si>
  <si>
    <t>Geografisch-topografischer Zuschuss</t>
  </si>
  <si>
    <t>Indexiert</t>
  </si>
  <si>
    <t>Bilanzsituation pro Kopf</t>
  </si>
  <si>
    <t>Bruttoverschuldungsanteil</t>
  </si>
  <si>
    <t>Nettozinsbelastung</t>
  </si>
  <si>
    <t>Zinsbelastungsanteil</t>
  </si>
  <si>
    <t>Soziodemografischer Zuschuss</t>
  </si>
  <si>
    <t>%-Anteil</t>
  </si>
  <si>
    <t>Index (pro Kopf)</t>
  </si>
  <si>
    <t>Index (absolut)</t>
  </si>
  <si>
    <t>Lastenausgleich Familienzulagen</t>
  </si>
  <si>
    <t>Lastenausgleich ÖV</t>
  </si>
  <si>
    <t>Lastenausgleich Neue Aufgabenteilung</t>
  </si>
  <si>
    <t>Zuschuss Total, höchstens CHF 1'200.-- p/K</t>
  </si>
  <si>
    <t>Gemeinde</t>
  </si>
  <si>
    <t>BfS-Nr.</t>
  </si>
  <si>
    <t>Id_Gem</t>
  </si>
  <si>
    <t>Adelboden</t>
  </si>
  <si>
    <t>Aeschi b.Sp.</t>
  </si>
  <si>
    <t>Frutigen</t>
  </si>
  <si>
    <t>Kandergrund</t>
  </si>
  <si>
    <t>Kandersteg</t>
  </si>
  <si>
    <t>Krattigen</t>
  </si>
  <si>
    <t>Reichenbach i.K.</t>
  </si>
  <si>
    <t>Beatenberg</t>
  </si>
  <si>
    <t>Bönigen</t>
  </si>
  <si>
    <t>Brienz</t>
  </si>
  <si>
    <t>Brienzwiler</t>
  </si>
  <si>
    <t>Därligen</t>
  </si>
  <si>
    <t>Grindelwald</t>
  </si>
  <si>
    <t>Gsteigwiler</t>
  </si>
  <si>
    <t>Gündlischwand</t>
  </si>
  <si>
    <t>Habkern</t>
  </si>
  <si>
    <t>Hofstetten b.B.</t>
  </si>
  <si>
    <t>Interlaken</t>
  </si>
  <si>
    <t>Iseltwald</t>
  </si>
  <si>
    <t>Lauterbrunnen</t>
  </si>
  <si>
    <t>Leissigen</t>
  </si>
  <si>
    <t>Lütschental</t>
  </si>
  <si>
    <t>Matten b.I.</t>
  </si>
  <si>
    <t>Niederried b.I.</t>
  </si>
  <si>
    <t>Oberried a.Br.-S.</t>
  </si>
  <si>
    <t>Ringgenberg</t>
  </si>
  <si>
    <t>Saxeten</t>
  </si>
  <si>
    <t>Schwanden b.B.</t>
  </si>
  <si>
    <t>Unterseen</t>
  </si>
  <si>
    <t>Wilderswil</t>
  </si>
  <si>
    <t>Guttannen</t>
  </si>
  <si>
    <t>Hasliberg</t>
  </si>
  <si>
    <t>Meiringen</t>
  </si>
  <si>
    <t>Schattenhalb</t>
  </si>
  <si>
    <t>Gsteig</t>
  </si>
  <si>
    <t>Lauenen</t>
  </si>
  <si>
    <t>Saanen</t>
  </si>
  <si>
    <t>Därstetten</t>
  </si>
  <si>
    <t>Diemtigen</t>
  </si>
  <si>
    <t>Erlenbach i.S.</t>
  </si>
  <si>
    <t>Oberwil i.S.</t>
  </si>
  <si>
    <t>Reutigen</t>
  </si>
  <si>
    <t>Spiez</t>
  </si>
  <si>
    <t>Wimmis</t>
  </si>
  <si>
    <t>Boltigen</t>
  </si>
  <si>
    <t>Lenk</t>
  </si>
  <si>
    <t>St. Stephan</t>
  </si>
  <si>
    <t>Zweisimmen</t>
  </si>
  <si>
    <t>Amsoldingen</t>
  </si>
  <si>
    <t>Blumenstein</t>
  </si>
  <si>
    <t>Buchholterberg</t>
  </si>
  <si>
    <t>Eriz</t>
  </si>
  <si>
    <t>Fahrni</t>
  </si>
  <si>
    <t>Heiligenschwendi</t>
  </si>
  <si>
    <t>Heimberg</t>
  </si>
  <si>
    <t>Hilterfingen</t>
  </si>
  <si>
    <t>Homberg</t>
  </si>
  <si>
    <t>Horrenbach-Buchen</t>
  </si>
  <si>
    <t>Oberhofen</t>
  </si>
  <si>
    <t>Oberlangenegg</t>
  </si>
  <si>
    <t>Pohlern</t>
  </si>
  <si>
    <t>Sigriswil</t>
  </si>
  <si>
    <t>Teuffenthal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</si>
  <si>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</si>
  <si>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</si>
  <si>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</si>
  <si>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</si>
  <si>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</si>
  <si>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</si>
  <si>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</si>
  <si>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Forst-Längenbühl</t>
  </si>
  <si>
    <t>Bremgarten b.B.</t>
  </si>
  <si>
    <t>Kirchlindach</t>
  </si>
  <si>
    <t>Köniz</t>
  </si>
  <si>
    <t>Muri b.B.</t>
  </si>
  <si>
    <t>Oberbalm</t>
  </si>
  <si>
    <t>Stettlen</t>
  </si>
  <si>
    <t>Vechigen</t>
  </si>
  <si>
    <t>Wohlen b.B.</t>
  </si>
  <si>
    <t>Zollikofen</t>
  </si>
  <si>
    <t>Bolligen</t>
  </si>
  <si>
    <t>Ittigen</t>
  </si>
  <si>
    <t>Ostermundigen</t>
  </si>
  <si>
    <t>Bätterkinden</t>
  </si>
  <si>
    <t>Deisswil b.M.</t>
  </si>
  <si>
    <t>Diemerswil</t>
  </si>
  <si>
    <t>Iffwil</t>
  </si>
  <si>
    <t>Mattstetten</t>
  </si>
  <si>
    <t>Moosseedorf</t>
  </si>
  <si>
    <t>Münchenbuchsee</t>
  </si>
  <si>
    <t>Urtenen-Schönbühl</t>
  </si>
  <si>
    <t>Utzenstorf</t>
  </si>
  <si>
    <t>Wiggiswil</t>
  </si>
  <si>
    <t>Wiler b.U.</t>
  </si>
  <si>
    <t>Zielebach</t>
  </si>
  <si>
    <t>Zuzwil</t>
  </si>
  <si>
    <t>Arni</t>
  </si>
  <si>
    <t>Biglen</t>
  </si>
  <si>
    <t>Bowil</t>
  </si>
  <si>
    <t>Brenzikofen</t>
  </si>
  <si>
    <t>Freimettigen</t>
  </si>
  <si>
    <t>Häutligen</t>
  </si>
  <si>
    <t>Herbligen</t>
  </si>
  <si>
    <t>Kiesen</t>
  </si>
  <si>
    <t>Konolfingen</t>
  </si>
  <si>
    <t>Landiswil</t>
  </si>
  <si>
    <t>Linden</t>
  </si>
  <si>
    <t>Mirchel</t>
  </si>
  <si>
    <t>Niederhünigen</t>
  </si>
  <si>
    <t>Oberthal</t>
  </si>
  <si>
    <t>Oppligen</t>
  </si>
  <si>
    <t>Rubigen</t>
  </si>
  <si>
    <t>Wichtrach</t>
  </si>
  <si>
    <t>Walkringen</t>
  </si>
  <si>
    <t>Worb</t>
  </si>
  <si>
    <t>Zäziwil</t>
  </si>
  <si>
    <t>Oberhünigen</t>
  </si>
  <si>
    <t>Allmendingen</t>
  </si>
  <si>
    <t>Ferenbalm</t>
  </si>
  <si>
    <t>Frauenkappelen</t>
  </si>
  <si>
    <t>Gurbrü</t>
  </si>
  <si>
    <t>Kriechenwil</t>
  </si>
  <si>
    <t>Laupen</t>
  </si>
  <si>
    <t>Mühleberg</t>
  </si>
  <si>
    <t>Münchenwiler</t>
  </si>
  <si>
    <t>Neuenegg</t>
  </si>
  <si>
    <t>Wileroltigen</t>
  </si>
  <si>
    <t>Guggisberg</t>
  </si>
  <si>
    <t>Rüschegg</t>
  </si>
  <si>
    <t>Burgistein</t>
  </si>
  <si>
    <t>Gerzensee</t>
  </si>
  <si>
    <t>Gurzelen</t>
  </si>
  <si>
    <t>Jaberg</t>
  </si>
  <si>
    <t>Kaufdorf</t>
  </si>
  <si>
    <t>Kehrsatz</t>
  </si>
  <si>
    <t>Niedermuhlern</t>
  </si>
  <si>
    <t>Rüeggisberg</t>
  </si>
  <si>
    <t>Seftigen</t>
  </si>
  <si>
    <t>Toffen</t>
  </si>
  <si>
    <t>Wattenwil</t>
  </si>
  <si>
    <t>Wald</t>
  </si>
  <si>
    <t>Bern</t>
  </si>
  <si>
    <t>Aarwangen</t>
  </si>
  <si>
    <t>Auswil</t>
  </si>
  <si>
    <t>Bannwil</t>
  </si>
  <si>
    <t>Bleienbach</t>
  </si>
  <si>
    <t>Busswil b.M.</t>
  </si>
  <si>
    <t>Gondiswil</t>
  </si>
  <si>
    <t>Lotzwil</t>
  </si>
  <si>
    <t>Melchnau</t>
  </si>
  <si>
    <t>Oeschenbach</t>
  </si>
  <si>
    <t>Reisiswil</t>
  </si>
  <si>
    <t>Roggwil</t>
  </si>
  <si>
    <t>Rohrbach</t>
  </si>
  <si>
    <t>Rohrbachgraben</t>
  </si>
  <si>
    <t>Rütschelen</t>
  </si>
  <si>
    <t>Schwarzhäusern</t>
  </si>
  <si>
    <t>Thunstetten</t>
  </si>
  <si>
    <t>Ursenbach</t>
  </si>
  <si>
    <t>Wynau</t>
  </si>
  <si>
    <t>Aefligen</t>
  </si>
  <si>
    <t>Alchenstorf</t>
  </si>
  <si>
    <t>Bäriswil</t>
  </si>
  <si>
    <t>Burgdorf</t>
  </si>
  <si>
    <t>Hasle b.B.</t>
  </si>
  <si>
    <t>Heimiswil</t>
  </si>
  <si>
    <t>Hellsau</t>
  </si>
  <si>
    <t>Höchstetten</t>
  </si>
  <si>
    <t>Kernenried</t>
  </si>
  <si>
    <t>Kirchberg</t>
  </si>
  <si>
    <t>Koppigen</t>
  </si>
  <si>
    <t>Krauchthal</t>
  </si>
  <si>
    <t>Lyssach</t>
  </si>
  <si>
    <t>Oberburg</t>
  </si>
  <si>
    <t>Rüdtligen-Alchenflüh</t>
  </si>
  <si>
    <t>Rumendingen</t>
  </si>
  <si>
    <t>Rüti b.L.</t>
  </si>
  <si>
    <t>Willadingen</t>
  </si>
  <si>
    <t>Wynigen</t>
  </si>
  <si>
    <t>Eggiwil</t>
  </si>
  <si>
    <t>Langnau i.E.</t>
  </si>
  <si>
    <t>Lauperswil</t>
  </si>
  <si>
    <t>Röthenbach i.E.</t>
  </si>
  <si>
    <t>Rüderswil</t>
  </si>
  <si>
    <t>Schangnau</t>
  </si>
  <si>
    <t>Signau</t>
  </si>
  <si>
    <t>Trub</t>
  </si>
  <si>
    <t>Trubschachen</t>
  </si>
  <si>
    <t>Affoltern i.E.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</si>
  <si>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</si>
  <si>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</si>
  <si>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</si>
  <si>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</si>
  <si>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</si>
  <si>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</si>
  <si>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</si>
  <si>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</t>
  </si>
  <si>
    <t>Wyssachen</t>
  </si>
  <si>
    <t>Attiswil</t>
  </si>
  <si>
    <t>Berken</t>
  </si>
  <si>
    <t>Farnern</t>
  </si>
  <si>
    <t>Graben</t>
  </si>
  <si>
    <t>Herzogenbuchsee</t>
  </si>
  <si>
    <t>Inkwil</t>
  </si>
  <si>
    <t>Niederönz</t>
  </si>
  <si>
    <t>Oberbipp</t>
  </si>
  <si>
    <t>Ochlenberg</t>
  </si>
  <si>
    <t>Rumisberg</t>
  </si>
  <si>
    <t>Thörigen</t>
  </si>
  <si>
    <t>Walliswil b.N.</t>
  </si>
  <si>
    <t>Walliswil b.W.</t>
  </si>
  <si>
    <t>Wangen a.A.</t>
  </si>
  <si>
    <t>Wangenried</t>
  </si>
  <si>
    <t>Wiedlisbach</t>
  </si>
  <si>
    <t>Aarberg</t>
  </si>
  <si>
    <t>Bargen</t>
  </si>
  <si>
    <t>Grossaffoltern</t>
  </si>
  <si>
    <t>Kappelen</t>
  </si>
  <si>
    <t>Meikirch</t>
  </si>
  <si>
    <t>Radelfingen</t>
  </si>
  <si>
    <t>Schüpfen</t>
  </si>
  <si>
    <t>Seedorf</t>
  </si>
  <si>
    <t>Evilard</t>
  </si>
  <si>
    <t>Arch</t>
  </si>
  <si>
    <t>Büetigen</t>
  </si>
  <si>
    <t>Büren a.A.</t>
  </si>
  <si>
    <t>Diessbach b.B.</t>
  </si>
  <si>
    <t>Dotzigen</t>
  </si>
  <si>
    <t>Lengnau</t>
  </si>
  <si>
    <t>Leuzigen</t>
  </si>
  <si>
    <t>Meienried</t>
  </si>
  <si>
    <t>Meinisberg</t>
  </si>
  <si>
    <t>Oberwil b.B.</t>
  </si>
  <si>
    <t>Pieterlen</t>
  </si>
  <si>
    <t>Rüti b.B.</t>
  </si>
  <si>
    <t>Wengi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</si>
  <si>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</si>
  <si>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</si>
  <si>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</si>
  <si>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</si>
  <si>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</si>
  <si>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</si>
  <si>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</si>
  <si>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</si>
  <si>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</si>
  <si>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</si>
  <si>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</si>
  <si>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</si>
  <si>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</si>
  <si>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</si>
  <si>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</si>
  <si>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</si>
  <si>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</si>
  <si>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</si>
  <si>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</si>
  <si>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</si>
  <si>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</si>
  <si>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</si>
  <si>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</si>
  <si>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</si>
  <si>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</si>
  <si>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</si>
  <si>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</si>
  <si>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</si>
  <si>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</si>
  <si>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</si>
  <si>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</t>
  </si>
  <si>
    <t>Sutz-Lattrigen</t>
  </si>
  <si>
    <t>Täuffelen</t>
  </si>
  <si>
    <t>Walperswil</t>
  </si>
  <si>
    <t>Worben</t>
  </si>
  <si>
    <t>Corgémont</t>
  </si>
  <si>
    <t>Cormoret</t>
  </si>
  <si>
    <t>Cortébert</t>
  </si>
  <si>
    <t>Courtelary</t>
  </si>
  <si>
    <t>La Ferrière</t>
  </si>
  <si>
    <t>Mont-Tramelan</t>
  </si>
  <si>
    <t>Orvin</t>
  </si>
  <si>
    <t>Renan</t>
  </si>
  <si>
    <t>Romont</t>
  </si>
  <si>
    <t>Saint-Imier</t>
  </si>
  <si>
    <t>Sonceboz-Sombeval</t>
  </si>
  <si>
    <t>Sonvilier</t>
  </si>
  <si>
    <t>Tramelan</t>
  </si>
  <si>
    <t>Villeret</t>
  </si>
  <si>
    <t>Belprahon</t>
  </si>
  <si>
    <t>Champoz</t>
  </si>
  <si>
    <t>Corcelles</t>
  </si>
  <si>
    <t>Court</t>
  </si>
  <si>
    <t>Crémines</t>
  </si>
  <si>
    <t>Eschert</t>
  </si>
  <si>
    <t>Grandval</t>
  </si>
  <si>
    <t>Loveresse</t>
  </si>
  <si>
    <t>Moutier</t>
  </si>
  <si>
    <t>Perrefitte</t>
  </si>
  <si>
    <t>Reconvilier</t>
  </si>
  <si>
    <t>Roches</t>
  </si>
  <si>
    <t>Saicourt</t>
  </si>
  <si>
    <t>Saules</t>
  </si>
  <si>
    <t>Schelten</t>
  </si>
  <si>
    <t>Seehof</t>
  </si>
  <si>
    <t>Sorvilier</t>
  </si>
  <si>
    <t>Tavannes</t>
  </si>
  <si>
    <t>Rebévelier</t>
  </si>
  <si>
    <t>La Neuveville</t>
  </si>
  <si>
    <t>Nods</t>
  </si>
  <si>
    <t>Mittlere
Bevölkerung</t>
  </si>
  <si>
    <t>Ordentlicher
Steuerertrag</t>
  </si>
  <si>
    <t>Steuer-
anlage</t>
  </si>
  <si>
    <t>Liegenschafts-steuer</t>
  </si>
  <si>
    <t>Absolute
Steuerkraft</t>
  </si>
  <si>
    <t>Zentrums-
lasten</t>
  </si>
  <si>
    <t>Harmonisierungs-
faktor</t>
  </si>
  <si>
    <t>Harm.Ordentlicher
Steuerertrag</t>
  </si>
  <si>
    <t>Harm. Liegen-
schaftssteuer</t>
  </si>
  <si>
    <t>Harm. Steuer-
ertrag Total</t>
  </si>
  <si>
    <t>Harm. Steuer-
ertrag pro Kopf</t>
  </si>
  <si>
    <t>Mittlerer harmonisierter
Steuerertrag p.K.</t>
  </si>
  <si>
    <t>Harm. Steuer-
ertrags-Index (HEI)</t>
  </si>
  <si>
    <t>Auswirkungen pro
Kopf</t>
  </si>
  <si>
    <t>Mindestausstattung</t>
  </si>
  <si>
    <t>HEI nach
Vollzug</t>
  </si>
  <si>
    <t>Total Finanzausgleich</t>
  </si>
  <si>
    <t>Total</t>
  </si>
  <si>
    <t>Heimenhausen</t>
  </si>
  <si>
    <t>Agglo.
Nr.</t>
  </si>
  <si>
    <t>ÖV-Punkte</t>
  </si>
  <si>
    <t>Steuerpflichtige</t>
  </si>
  <si>
    <t>Zuwachsrate pro Jahr</t>
  </si>
  <si>
    <t>Steuergesetzrevision</t>
  </si>
  <si>
    <t>Steuer pro Pflichtiger</t>
  </si>
  <si>
    <t>Vermögenssteuern</t>
  </si>
  <si>
    <t>Holdingsteuern</t>
  </si>
  <si>
    <t>*Achtung: Bei diesen Steuerarten werden die Steuerbeträge nicht automatisch der Steueranlage angepasst!</t>
  </si>
  <si>
    <t>Harmonisierungsfaktor Liegenschaftssteuer</t>
  </si>
  <si>
    <t>Bilanz-</t>
  </si>
  <si>
    <t>Brutto-</t>
  </si>
  <si>
    <t>Nettozins</t>
  </si>
  <si>
    <t>Zinsbelas</t>
  </si>
  <si>
    <t xml:space="preserve">Durchschn
</t>
  </si>
  <si>
    <t>Mittelwert</t>
  </si>
  <si>
    <t>Min.</t>
  </si>
  <si>
    <t>Max.</t>
  </si>
  <si>
    <t>Standabw</t>
  </si>
  <si>
    <t>Kriterium</t>
  </si>
  <si>
    <t>%</t>
  </si>
  <si>
    <t>Delta Min -&gt;Max</t>
  </si>
  <si>
    <t>Faktor Kürzungsberechnung</t>
  </si>
  <si>
    <t>Kürzung in CHF</t>
  </si>
  <si>
    <r>
      <t xml:space="preserve">Selbstbehalt
</t>
    </r>
    <r>
      <rPr>
        <b/>
        <sz val="9"/>
        <rFont val="Arial"/>
        <family val="2"/>
      </rPr>
      <t xml:space="preserve">familienergänzende Betreuungsangebote und Gemeinschaftszentren </t>
    </r>
  </si>
  <si>
    <r>
      <t xml:space="preserve">Amtl.Wert aller Liegenschaften </t>
    </r>
    <r>
      <rPr>
        <b/>
        <i/>
        <sz val="9"/>
        <color indexed="8"/>
        <rFont val="Arial"/>
        <family val="2"/>
      </rPr>
      <t>mit einfacher LiegSteuer</t>
    </r>
  </si>
  <si>
    <t>Mindestausstattung nach Kürzung</t>
  </si>
  <si>
    <t>Mindestausstattung vor Kürzung HEI</t>
  </si>
  <si>
    <t xml:space="preserve">HEI - Kürzung in % (ab HEI 140 - HEI 160 linear) </t>
  </si>
  <si>
    <t>Indexiert/Standardisiert</t>
  </si>
  <si>
    <t>gem. Kalkulationstool</t>
  </si>
  <si>
    <t>ohne Zentrumslasten</t>
  </si>
  <si>
    <t>HEI nach
Disp. Abbau</t>
  </si>
  <si>
    <t>HEI nach
Mindestaus</t>
  </si>
  <si>
    <t>Kürzungsfaktor in %</t>
  </si>
  <si>
    <t>Mindest-
ausstattung netto</t>
  </si>
  <si>
    <t>HEI nach
Mindest-
ausstattung netto</t>
  </si>
  <si>
    <t>Neuordnung</t>
  </si>
  <si>
    <t>Geo-topo Zuschuss
vor Kürzung</t>
  </si>
  <si>
    <t>HEI - Kürzung in %</t>
  </si>
  <si>
    <t>Geo-topo Zuschuss
nach Kürzung</t>
  </si>
  <si>
    <t>Sozio-demo
Zuschuss</t>
  </si>
  <si>
    <t>Schwarzenburg</t>
  </si>
  <si>
    <t>Twann-Tüscherz</t>
  </si>
  <si>
    <t>Index pro Kopf</t>
  </si>
  <si>
    <t>normiert</t>
  </si>
  <si>
    <t xml:space="preserve"> Index (absolut)</t>
  </si>
  <si>
    <t>Zuschuss
Fläche</t>
  </si>
  <si>
    <t>Zuschuss
Strassenlänge</t>
  </si>
  <si>
    <t>Bruttoverschuldungsanteil (BVA)</t>
  </si>
  <si>
    <t>Standardisierung</t>
  </si>
  <si>
    <t>Nettozinsbelastungsanteil (NZB)</t>
  </si>
  <si>
    <t>Zinsbelastungsanteil (ZBA)</t>
  </si>
  <si>
    <t>Bilanzsituation pro Kopf (BSK)</t>
  </si>
  <si>
    <t>Kennzahlenmix</t>
  </si>
  <si>
    <t>Pauschale Abgeltung</t>
  </si>
  <si>
    <t>Pauschale Abgeltung Bern / Biel / Thun</t>
  </si>
  <si>
    <t>Fläche p.K.</t>
  </si>
  <si>
    <t>Strassenlänge p.K.</t>
  </si>
  <si>
    <r>
      <t xml:space="preserve">Total </t>
    </r>
    <r>
      <rPr>
        <b/>
        <sz val="8"/>
        <color indexed="8"/>
        <rFont val="Arial"/>
        <family val="2"/>
      </rPr>
      <t>(+ zu Gunsten / - zu Lasten)</t>
    </r>
  </si>
  <si>
    <t>Linear</t>
  </si>
  <si>
    <t>Index HEI</t>
  </si>
  <si>
    <t>Bettenhausen</t>
  </si>
  <si>
    <t>Lyss</t>
  </si>
  <si>
    <t>Madiswil</t>
  </si>
  <si>
    <t>Zuschuss</t>
  </si>
  <si>
    <t>Index pro Kopf
normiert</t>
  </si>
  <si>
    <r>
      <t xml:space="preserve">Abzugsberechtigte Zentrumslasten </t>
    </r>
    <r>
      <rPr>
        <b/>
        <i/>
        <sz val="9"/>
        <color indexed="8"/>
        <rFont val="Arial"/>
        <family val="2"/>
      </rPr>
      <t xml:space="preserve">(der Gemeinden </t>
    </r>
  </si>
  <si>
    <t>7 Monate</t>
  </si>
  <si>
    <t>5 Monate</t>
  </si>
  <si>
    <t>12 Monate</t>
  </si>
  <si>
    <r>
      <t>Schuljahr</t>
    </r>
    <r>
      <rPr>
        <b/>
        <sz val="9"/>
        <color indexed="8"/>
        <rFont val="Arial"/>
        <family val="2"/>
      </rPr>
      <t xml:space="preserve"> (Budgetjahr -1 / Budgetjahr)</t>
    </r>
  </si>
  <si>
    <r>
      <t xml:space="preserve">Schuljahr </t>
    </r>
    <r>
      <rPr>
        <b/>
        <sz val="9"/>
        <color indexed="8"/>
        <rFont val="Arial"/>
        <family val="2"/>
      </rPr>
      <t>(Budgetjahr / Budgetjahr +1)</t>
    </r>
  </si>
  <si>
    <r>
      <t xml:space="preserve">Schuljahr </t>
    </r>
    <r>
      <rPr>
        <b/>
        <sz val="9"/>
        <color indexed="8"/>
        <rFont val="Arial"/>
        <family val="2"/>
      </rPr>
      <t>(Budgetjahr / Budgetjahr +1); umgerechnet auf</t>
    </r>
  </si>
  <si>
    <r>
      <t>Schuljahr</t>
    </r>
    <r>
      <rPr>
        <b/>
        <sz val="9"/>
        <color indexed="8"/>
        <rFont val="Arial"/>
        <family val="2"/>
      </rPr>
      <t xml:space="preserve"> (Budgetjahr -1 / Budgetjahr); umgerechnet auf</t>
    </r>
  </si>
  <si>
    <t>*Achtung: Provisorischer Prognosewert</t>
  </si>
  <si>
    <t>Harmonisierter Steuerertrag pro Kopf</t>
  </si>
  <si>
    <t>Harmonisierter Steuerertragsindex (HEI)</t>
  </si>
  <si>
    <r>
      <t>Mittlerer harm. Steuerertrag pro Kopf</t>
    </r>
    <r>
      <rPr>
        <b/>
        <i/>
        <sz val="9"/>
        <color indexed="8"/>
        <rFont val="Arial"/>
        <family val="2"/>
      </rPr>
      <t xml:space="preserve"> </t>
    </r>
  </si>
  <si>
    <t>Bern, Biel, Thun, Burgdorf u. Langenthal)</t>
  </si>
  <si>
    <t>Primarschule</t>
  </si>
  <si>
    <t>Total Budgetbetrag (netto)</t>
  </si>
  <si>
    <t>Belp</t>
  </si>
  <si>
    <t>Soziodemo Zuschuss</t>
  </si>
  <si>
    <t>Geo-Topo Zuschuss</t>
  </si>
  <si>
    <t>Wohnbevölkerung</t>
  </si>
  <si>
    <t>Amtl. Wert
einfache Liegsteuer</t>
  </si>
  <si>
    <t>Nettoertrag der
ord. GdeSteuern</t>
  </si>
  <si>
    <t>Quellensteuern</t>
  </si>
  <si>
    <t>Quellensteuern spezial</t>
  </si>
  <si>
    <t>Rückstell. Gde Steuerteil. nat. Pers. (Bildung + Auflösung)</t>
  </si>
  <si>
    <t>Rückstell. Gde Steuerteil. jur. Pers. (Bildung + Auflösung)</t>
  </si>
  <si>
    <t>Durchschnitt der 4 Kennzahlen</t>
  </si>
  <si>
    <t>Kennzahlen-Mix - Kürzung in %</t>
  </si>
  <si>
    <t>Péréquation financière</t>
  </si>
  <si>
    <t>Population résidante</t>
  </si>
  <si>
    <t>Charges de centre urbain</t>
  </si>
  <si>
    <t>Facteur d'harmonisation taxe immobilière</t>
  </si>
  <si>
    <t>Taxe immobilière, rendement harmonisé</t>
  </si>
  <si>
    <t>Rendement fiscal harmonisé par habitant</t>
  </si>
  <si>
    <t>Rendement fiscal harmonisé moyen par habitant</t>
  </si>
  <si>
    <t>Indice de rendement fiscal harmonisé (IRH)</t>
  </si>
  <si>
    <t>Réduction des disparités</t>
  </si>
  <si>
    <t>IRH après réduction des disparités</t>
  </si>
  <si>
    <t>Dotation minimale avant réduction IRH</t>
  </si>
  <si>
    <t>Bilan par habitant</t>
  </si>
  <si>
    <t>Indexé/Standardisé</t>
  </si>
  <si>
    <t>Dette brutte par rapport aux revenus</t>
  </si>
  <si>
    <t xml:space="preserve">Charges nettes des intérêts </t>
  </si>
  <si>
    <t>Quotité de la charge des intérêts</t>
  </si>
  <si>
    <t>Moyenne des 4 indicateurs</t>
  </si>
  <si>
    <t>Réduction de la sélection d'indicateurs en %</t>
  </si>
  <si>
    <t>Réduction en CHF</t>
  </si>
  <si>
    <t>Dotation minimale après réduction</t>
  </si>
  <si>
    <r>
      <t xml:space="preserve">Total </t>
    </r>
    <r>
      <rPr>
        <b/>
        <sz val="9"/>
        <color indexed="8"/>
        <rFont val="Arial"/>
        <family val="2"/>
      </rPr>
      <t>(+ en faveur / - en défaveur)</t>
    </r>
  </si>
  <si>
    <t>*Attention: prévision provisoire</t>
  </si>
  <si>
    <t>Indemnisation forfaitaire des charges de centre urbain</t>
  </si>
  <si>
    <t>Indemnité forfaitaire Berne / Bienne / Thoune</t>
  </si>
  <si>
    <t>Prestation complémentaire géo-topographique</t>
  </si>
  <si>
    <t>Prestation complémentaire totale</t>
  </si>
  <si>
    <t>Prestation complémentaire totale, max. CHF 1'200.-- p. hab.</t>
  </si>
  <si>
    <t xml:space="preserve">Réduction de l'IRH en % (dès IRH 140 - IRH 160 linéaire) </t>
  </si>
  <si>
    <t>Prestation complémentaire socio-démographique</t>
  </si>
  <si>
    <t>Indice (par habitant)</t>
  </si>
  <si>
    <t>Indice (absolu)</t>
  </si>
  <si>
    <t>Pourcentage</t>
  </si>
  <si>
    <t>Systèmes de compensation des charges</t>
  </si>
  <si>
    <t>Bases</t>
  </si>
  <si>
    <t>Population résidante selon le domicile civil</t>
  </si>
  <si>
    <t>Points TP</t>
  </si>
  <si>
    <t>Compensation des charges Traitements pers. enseignant</t>
  </si>
  <si>
    <t>Ecole enfantine</t>
  </si>
  <si>
    <r>
      <t>Année scolaire</t>
    </r>
    <r>
      <rPr>
        <b/>
        <sz val="9"/>
        <color indexed="8"/>
        <rFont val="Arial"/>
        <family val="2"/>
      </rPr>
      <t xml:space="preserve"> (exercice budgétaire -1 / exercice budgétaire)</t>
    </r>
  </si>
  <si>
    <r>
      <t>Année scolaire</t>
    </r>
    <r>
      <rPr>
        <b/>
        <sz val="9"/>
        <color indexed="8"/>
        <rFont val="Arial"/>
        <family val="2"/>
      </rPr>
      <t xml:space="preserve"> (exercice budgétaire / exercice budgétaire +1)</t>
    </r>
  </si>
  <si>
    <r>
      <t>Année scolaire</t>
    </r>
    <r>
      <rPr>
        <b/>
        <sz val="9"/>
        <color indexed="8"/>
        <rFont val="Arial"/>
        <family val="2"/>
      </rPr>
      <t xml:space="preserve"> (exercice budgétaire -1 / exercice budgétaire); transposé sur</t>
    </r>
  </si>
  <si>
    <t>7 mois</t>
  </si>
  <si>
    <r>
      <t>Année scolaire</t>
    </r>
    <r>
      <rPr>
        <b/>
        <sz val="9"/>
        <color indexed="8"/>
        <rFont val="Arial"/>
        <family val="2"/>
      </rPr>
      <t xml:space="preserve"> (exercice budgétaire / exercice budgétaire +1); transposé sur</t>
    </r>
  </si>
  <si>
    <t>5 mois</t>
  </si>
  <si>
    <t>Total budget (net)</t>
  </si>
  <si>
    <t>12 Mois</t>
  </si>
  <si>
    <t>voir report de l'outil prévisionnel</t>
  </si>
  <si>
    <t>Compensation des charges Traitements du pers. enseignant</t>
  </si>
  <si>
    <t>Ecole primaire</t>
  </si>
  <si>
    <t>Degré secondaire I</t>
  </si>
  <si>
    <t>Francs par habitant</t>
  </si>
  <si>
    <r>
      <t xml:space="preserve">Franchise
</t>
    </r>
    <r>
      <rPr>
        <b/>
        <sz val="9"/>
        <rFont val="Arial"/>
        <family val="2"/>
      </rPr>
      <t>Structures d'accueil extrafamilial et centres communautaires</t>
    </r>
  </si>
  <si>
    <t>Compensation des charges PC</t>
  </si>
  <si>
    <t>Compensation des charges allocations familiales</t>
  </si>
  <si>
    <t>Compensation des charges transports publics</t>
  </si>
  <si>
    <t>Francs par point TP</t>
  </si>
  <si>
    <t>Part des points TP</t>
  </si>
  <si>
    <t>Part des habitants</t>
  </si>
  <si>
    <t>Compensation des charges " Nouvelle répartition des tâches "</t>
  </si>
  <si>
    <t>Contribuables</t>
  </si>
  <si>
    <t>Taux de croissance annuel</t>
  </si>
  <si>
    <t>Révision de la loi sur les impôts</t>
  </si>
  <si>
    <t>Impôt par contribuable</t>
  </si>
  <si>
    <t>Impôt sur la fortune</t>
  </si>
  <si>
    <t>*Attention: Pour ces impôts, les montants ne sont pas automatiquement adaptés à la quotité d'impôt !</t>
  </si>
  <si>
    <t>Charges de centre urbain donnant droit à déduction</t>
  </si>
  <si>
    <t>(Berne, Bienne, Thoune, Berthoud et Langenthal)</t>
  </si>
  <si>
    <r>
      <t>Valeur officielle de tous les immeubles</t>
    </r>
    <r>
      <rPr>
        <b/>
        <i/>
        <sz val="8"/>
        <color indexed="8"/>
        <rFont val="Arial"/>
        <family val="2"/>
      </rPr>
      <t xml:space="preserve"> avec taxe immob. simple</t>
    </r>
  </si>
  <si>
    <t>Rendement fiscal harm. par habitant</t>
  </si>
  <si>
    <t>Rendement fiscal harm. moyen par habitant</t>
  </si>
  <si>
    <t>HEI</t>
  </si>
  <si>
    <t>Basisstufe</t>
  </si>
  <si>
    <t>Fusions-Gde
ÖV-Punkte</t>
  </si>
  <si>
    <t>Plateau de Diesse</t>
  </si>
  <si>
    <t>Uttigen</t>
  </si>
  <si>
    <t>Stocken-Höfen</t>
  </si>
  <si>
    <t>Sauge</t>
  </si>
  <si>
    <t>Oberdiessbach</t>
  </si>
  <si>
    <t>Innertkirchen</t>
  </si>
  <si>
    <t>Jegenstorf</t>
  </si>
  <si>
    <t>Fraubrunnen</t>
  </si>
  <si>
    <t>Einkommenssteuern</t>
  </si>
  <si>
    <t>Steuerertrag HRM2</t>
  </si>
  <si>
    <t>Aktive Steuerausscheidungen Einkommen*</t>
  </si>
  <si>
    <t>Passive Steuerausscheidungen Vermögen*</t>
  </si>
  <si>
    <t>Aktive Steuerausscheidungen Vermögen*</t>
  </si>
  <si>
    <t>Aktive Steuerausscheidungen Gewinnsteuern*</t>
  </si>
  <si>
    <t>Passive Steuerausscheidungen Gewinnsteuern*</t>
  </si>
  <si>
    <r>
      <t xml:space="preserve">Rückstellungen für Steuerteilungen natürliche Personen* </t>
    </r>
    <r>
      <rPr>
        <b/>
        <i/>
        <sz val="9"/>
        <color indexed="8"/>
        <rFont val="Arial"/>
        <family val="2"/>
      </rPr>
      <t>(Bildung /Auflösung)</t>
    </r>
  </si>
  <si>
    <r>
      <t xml:space="preserve">Quellensteuern* </t>
    </r>
    <r>
      <rPr>
        <b/>
        <i/>
        <sz val="9"/>
        <color indexed="8"/>
        <rFont val="Arial"/>
        <family val="2"/>
      </rPr>
      <t>(abzüglich Provision)</t>
    </r>
  </si>
  <si>
    <t>Pauschale Steueranrechnungen juristische Personen*</t>
  </si>
  <si>
    <t>Eingang abgeschriebene Steuern*</t>
  </si>
  <si>
    <r>
      <t>Quellensteuern ausserhalb der Ertragsabrechnung*</t>
    </r>
    <r>
      <rPr>
        <b/>
        <i/>
        <sz val="8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(BGSA, Grenzgänger)</t>
    </r>
  </si>
  <si>
    <t>Gewinnsteuern</t>
  </si>
  <si>
    <t>Kapitalsteuern</t>
  </si>
  <si>
    <t>Passive Steuerausscheidungen Einkommen*</t>
  </si>
  <si>
    <t>Pauschale Steueranrechnungen natürliche Personen*</t>
  </si>
  <si>
    <r>
      <t xml:space="preserve">Rückstellungen für Steuerteilungen juristische Personen* </t>
    </r>
    <r>
      <rPr>
        <b/>
        <i/>
        <sz val="9"/>
        <color indexed="8"/>
        <rFont val="Arial"/>
        <family val="2"/>
      </rPr>
      <t>(Bildung /Auflösung)</t>
    </r>
  </si>
  <si>
    <t>Aktive Steuerausscheidungen Kapitalsteuern*</t>
  </si>
  <si>
    <t>Passive Steuerausscheidungen Kapitalsteuern*</t>
  </si>
  <si>
    <t>Quellensteuern juristische Personen*</t>
  </si>
  <si>
    <t>Impôt sur le revenu</t>
  </si>
  <si>
    <t>Répartitions fiscales, impôt sur le revenu de personnes physiques non domiciliées dans la commune*</t>
  </si>
  <si>
    <t>Répartitions fiscales, impôt sur le revenu de personnes physiques domiciliées dans la commune*</t>
  </si>
  <si>
    <t>Imputation forfaitaire d’impôt, personnes physiques*</t>
  </si>
  <si>
    <t>Répartitions fiscales, impôt sur la fortune de personnes physiques non domiciliées dans la commune*</t>
  </si>
  <si>
    <t>Répartitions fiscales, impôt sur la fortune de personnes physiques domiciliées dans la commune*</t>
  </si>
  <si>
    <r>
      <t xml:space="preserve">Impôts à la source* </t>
    </r>
    <r>
      <rPr>
        <b/>
        <i/>
        <sz val="9"/>
        <color indexed="8"/>
        <rFont val="Arial"/>
        <family val="2"/>
      </rPr>
      <t>(moins commission)</t>
    </r>
  </si>
  <si>
    <t>Répartitions fiscales, impôt sur le bénéfice de personnes morales non domiciliées dans la commune*</t>
  </si>
  <si>
    <t>Répartitions fiscales, impôt sur le bénéfice de personnes morales domiciliées dans la commune*</t>
  </si>
  <si>
    <t>Imputation forfaitaire d’impôt, personnes morales*</t>
  </si>
  <si>
    <r>
      <t xml:space="preserve">Provisions pour le partage intercommunal de l’impôt des personnes morales* </t>
    </r>
    <r>
      <rPr>
        <b/>
        <i/>
        <sz val="9"/>
        <color indexed="8"/>
        <rFont val="Arial"/>
        <family val="2"/>
      </rPr>
      <t>(constitution/dissolution)</t>
    </r>
  </si>
  <si>
    <t>Répartitions fiscales, impôt sur le capital de personnes morales non domiciliées dans la commune*</t>
  </si>
  <si>
    <t>Impôts à la source, personnes morales*</t>
  </si>
  <si>
    <t>Encaissement de créances fiscales amorties*</t>
  </si>
  <si>
    <r>
      <t xml:space="preserve">Provisions pour le partage intercommunal de l’impôt des personnes physiques* </t>
    </r>
    <r>
      <rPr>
        <b/>
        <i/>
        <sz val="9"/>
        <color indexed="8"/>
        <rFont val="Arial"/>
        <family val="2"/>
      </rPr>
      <t>(constitution/dissolution)</t>
    </r>
  </si>
  <si>
    <t>Impôts MCH2</t>
  </si>
  <si>
    <t>Forderungsverluste allgemeine Gemeindesteuern* [-]</t>
  </si>
  <si>
    <t>Pertes sur créances, impôts communaux généraux* [-]</t>
  </si>
  <si>
    <r>
      <t>Impôts à la source hors décompte du produit*</t>
    </r>
    <r>
      <rPr>
        <b/>
        <i/>
        <sz val="8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(LTN, frontaliers)</t>
    </r>
  </si>
  <si>
    <t>Répartitions fiscales, impôt sur le capital de personnes morales domiciliées dans la commune*</t>
  </si>
  <si>
    <t>Remarque: les éventuelles paiements compensatoires pour pertes subies en cas de fusion de communes conformément à l’article 34, alinéa 1 de la loi sur la péréquation financière et la compensation des charges (LPFC) ne sont pas prises en compte. Vous trouverez des indications plus détaillées dans les explications concernant l’outil « Auxiliaire de planification financière ».</t>
  </si>
  <si>
    <t>-&gt; Fläche - Strasse</t>
  </si>
  <si>
    <t>Anmerkung: Allfällige Ausgleichszahlungen für Einbussen bei Gemeindefusionen gemäss Artikel 34 Absatz 1 Gesetz über den Finanz- und Lastenausgleich (FILAG) sind nicht berücksichtigt. Weitere Angaben finden Sie in den Erläuterungen zur Finanzplanungshilfe.</t>
  </si>
  <si>
    <t>Péry-La Heutte</t>
  </si>
  <si>
    <t>Petit-Val</t>
  </si>
  <si>
    <t>9300.3622.7 / 4622.7</t>
  </si>
  <si>
    <t>Konto HRM2</t>
  </si>
  <si>
    <t>9300.4621.5</t>
  </si>
  <si>
    <t>9300.4621.6</t>
  </si>
  <si>
    <t>9300.3621.6</t>
  </si>
  <si>
    <t>Compte MCH2</t>
  </si>
  <si>
    <t>Valbirse</t>
  </si>
  <si>
    <t>Sekundarstufe I</t>
  </si>
  <si>
    <t>Ersigen</t>
  </si>
  <si>
    <t>Rapperswil</t>
  </si>
  <si>
    <t>Seeberg</t>
  </si>
  <si>
    <t>Forderungsverluste allgemeine Gemeindesteuern</t>
  </si>
  <si>
    <t>Aktive Steuerausscheidungen Einkommen</t>
  </si>
  <si>
    <t>Passive Steuerausscheidungen Einkommen</t>
  </si>
  <si>
    <t>Pauschale Steueranrechnung nat.Pers.</t>
  </si>
  <si>
    <t>Aktive Steuerausscheidungen Vermögen</t>
  </si>
  <si>
    <t>Passive Steuerausscheidungen Vermögen</t>
  </si>
  <si>
    <t>Aktive Steuerausscheidungen Gewinnsteuern</t>
  </si>
  <si>
    <t>Passive Steuerausscheidungen Gewinnsteuern</t>
  </si>
  <si>
    <t>Pauschale Steueranrechnung jur.Per.</t>
  </si>
  <si>
    <t>Aktive Steuerausscheidungen Kapitalsteuern</t>
  </si>
  <si>
    <t>Passive Steuerausscheidungen Kapitalsteuern</t>
  </si>
  <si>
    <t>Quellensteuern jur.Pers.</t>
  </si>
  <si>
    <t>Eingang abgeschriebener Steuern</t>
  </si>
  <si>
    <t>Biel/Bienne</t>
  </si>
  <si>
    <t>Münsingen</t>
  </si>
  <si>
    <r>
      <t xml:space="preserve">Zuschuss Fläche </t>
    </r>
    <r>
      <rPr>
        <i/>
        <sz val="10"/>
        <color indexed="8"/>
        <rFont val="Arial"/>
        <family val="2"/>
      </rPr>
      <t>p.K. ha</t>
    </r>
  </si>
  <si>
    <r>
      <t xml:space="preserve">Zuschuss Strasse </t>
    </r>
    <r>
      <rPr>
        <i/>
        <sz val="10"/>
        <color indexed="8"/>
        <rFont val="Arial"/>
        <family val="2"/>
      </rPr>
      <t>p.K. m'</t>
    </r>
  </si>
  <si>
    <r>
      <t xml:space="preserve">PC superficie </t>
    </r>
    <r>
      <rPr>
        <i/>
        <sz val="10"/>
        <color indexed="8"/>
        <rFont val="Arial"/>
        <family val="2"/>
      </rPr>
      <t>p.hab./ha</t>
    </r>
  </si>
  <si>
    <r>
      <t xml:space="preserve">PC route </t>
    </r>
    <r>
      <rPr>
        <i/>
        <sz val="10"/>
        <color indexed="8"/>
        <rFont val="Arial"/>
        <family val="2"/>
      </rPr>
      <t>p.hab./m'</t>
    </r>
  </si>
  <si>
    <t>Zentrums-
lasten
Neu ab 2019</t>
  </si>
  <si>
    <t>Bei Gemeinden mit</t>
  </si>
  <si>
    <t>bis zu 1'000 Einwohnern:</t>
  </si>
  <si>
    <t>zwischen 1'001 bis 2'000 Einwohnern:</t>
  </si>
  <si>
    <t>zwischen 2'001 bis 4'000 Einwohnern:</t>
  </si>
  <si>
    <t>zwischen 4'001 bis 10'000 Einwohnern:</t>
  </si>
  <si>
    <t>ab 10'001 Einwohnern:</t>
  </si>
  <si>
    <t xml:space="preserve">1110.3631.xx </t>
  </si>
  <si>
    <t>bei der Stadt Thun:</t>
  </si>
  <si>
    <t>bei der Stadt Biel:</t>
  </si>
  <si>
    <t>bei der Stadt Bern:</t>
  </si>
  <si>
    <t>Pro Einwohner:</t>
  </si>
  <si>
    <r>
      <t>Gemeinden mit Ressourcenvertrag</t>
    </r>
    <r>
      <rPr>
        <i/>
        <sz val="11"/>
        <color theme="1"/>
        <rFont val="Arial"/>
        <family val="2"/>
      </rPr>
      <t xml:space="preserve"> bei der vertraglichen Rechnungsstellung, wird der Rechnungsbetrag der pauschalierten Interventionen in Abzug gebracht.</t>
    </r>
  </si>
  <si>
    <t>Instauration de forfaits pour les frais d'intervention</t>
  </si>
  <si>
    <t>Pauschalierung der Interventionskosten</t>
  </si>
  <si>
    <t xml:space="preserve">pour les communes comptant </t>
  </si>
  <si>
    <t>par habitant :</t>
  </si>
  <si>
    <t>pour la Ville de Thoune :</t>
  </si>
  <si>
    <t>pour la Ville de Bienne :</t>
  </si>
  <si>
    <t>pour la Ville de Berne :</t>
  </si>
  <si>
    <t>Pour les communes ayant conclu un contrat sur les ressources, le montant des interventions forfaitaires facturé est déduit de la facture contractuelle.</t>
  </si>
  <si>
    <t>jusqu’à 1'000 habitants :</t>
  </si>
  <si>
    <t>entre 1'001 et 2'000 habitants :</t>
  </si>
  <si>
    <t>entre 2'001 et 4'000 habitants :</t>
  </si>
  <si>
    <t>entre 4'001 et 10'000 habitants :</t>
  </si>
  <si>
    <t>plus de 10'000 habitants </t>
  </si>
  <si>
    <t>Grosshöchstetten</t>
  </si>
  <si>
    <t>Kirchdorf</t>
  </si>
  <si>
    <t>Veränderung
Vorjahr (Staatskasse)</t>
  </si>
  <si>
    <t xml:space="preserve">Anteil direkte Bundessteuer </t>
  </si>
  <si>
    <t>Part de l'impôt fédéral direct</t>
  </si>
  <si>
    <t>Anteil Direkte Bundessteuer</t>
  </si>
  <si>
    <t>Pauschale Abgeltung
Neu ab 2019</t>
  </si>
  <si>
    <t>Kallnach</t>
  </si>
  <si>
    <t>Steueranlage jur. Personen</t>
  </si>
  <si>
    <t>Harmonisierungsfaktor ord. Steuerertrag JP</t>
  </si>
  <si>
    <t>Ordentlicher Steuerertrag JP</t>
  </si>
  <si>
    <t>Nettoertrag der ord. GdeSteuern NP</t>
  </si>
  <si>
    <t>Nettoertrag der ord. GdeSteuern JP</t>
  </si>
  <si>
    <t>Steueranlagezehntel NP in CHF</t>
  </si>
  <si>
    <t>Steueranlagezehntel JP in CHF</t>
  </si>
  <si>
    <t>Harm. Ordentlicher Steuerertrag JP</t>
  </si>
  <si>
    <t>Nettoertrag der ord. GdeSteuern Total</t>
  </si>
  <si>
    <t>Steueranlagezehntel NP und JP in CHF</t>
  </si>
  <si>
    <r>
      <t xml:space="preserve">Harm. Steuerertrag Total </t>
    </r>
    <r>
      <rPr>
        <i/>
        <sz val="11"/>
        <color indexed="8"/>
        <rFont val="Arial"/>
        <family val="2"/>
      </rPr>
      <t>inkl. Anteil direkte Bundessteuer</t>
    </r>
  </si>
  <si>
    <t>Rendement fiscal ordinaire PM</t>
  </si>
  <si>
    <t>Quotité d’impôt PM</t>
  </si>
  <si>
    <t>Facteur d'harmonisation rend. fiscal ord. PM</t>
  </si>
  <si>
    <t>Rendement fiscal ordinaire harmonisé PM</t>
  </si>
  <si>
    <t>Impôts communaux généraux total</t>
  </si>
  <si>
    <r>
      <rPr>
        <i/>
        <sz val="11"/>
        <color rgb="FF00CCFF"/>
        <rFont val="Arial"/>
        <family val="2"/>
      </rPr>
      <t>°</t>
    </r>
    <r>
      <rPr>
        <i/>
        <sz val="11"/>
        <color indexed="8"/>
        <rFont val="Arial"/>
        <family val="2"/>
      </rPr>
      <t>Impôts sur le bénéfice des personnes morales</t>
    </r>
  </si>
  <si>
    <r>
      <rPr>
        <i/>
        <sz val="11"/>
        <color rgb="FF00CCFF"/>
        <rFont val="Arial"/>
        <family val="2"/>
      </rPr>
      <t>°</t>
    </r>
    <r>
      <rPr>
        <i/>
        <sz val="11"/>
        <color indexed="8"/>
        <rFont val="Arial"/>
        <family val="2"/>
      </rPr>
      <t>Impôts sur le capital des personnes morales</t>
    </r>
  </si>
  <si>
    <r>
      <rPr>
        <i/>
        <sz val="11"/>
        <color rgb="FF00CCFF"/>
        <rFont val="Arial"/>
        <family val="2"/>
      </rPr>
      <t>°</t>
    </r>
    <r>
      <rPr>
        <i/>
        <sz val="11"/>
        <color indexed="8"/>
        <rFont val="Arial"/>
        <family val="2"/>
      </rPr>
      <t>Impôts des sociétes holding</t>
    </r>
  </si>
  <si>
    <r>
      <rPr>
        <i/>
        <sz val="11"/>
        <color rgb="FF00CCFF"/>
        <rFont val="Arial"/>
        <family val="2"/>
      </rPr>
      <t>°</t>
    </r>
    <r>
      <rPr>
        <i/>
        <sz val="11"/>
        <color indexed="8"/>
        <rFont val="Arial"/>
        <family val="2"/>
      </rPr>
      <t>Taux de croissance annuel</t>
    </r>
  </si>
  <si>
    <r>
      <rPr>
        <i/>
        <sz val="11"/>
        <color rgb="FF00CCFF"/>
        <rFont val="Arial"/>
        <family val="2"/>
      </rPr>
      <t>°</t>
    </r>
    <r>
      <rPr>
        <i/>
        <sz val="11"/>
        <color indexed="8"/>
        <rFont val="Arial"/>
        <family val="2"/>
      </rPr>
      <t>Gewinnsteuern</t>
    </r>
  </si>
  <si>
    <r>
      <rPr>
        <i/>
        <sz val="11"/>
        <color rgb="FF00CCFF"/>
        <rFont val="Arial"/>
        <family val="2"/>
      </rPr>
      <t>°</t>
    </r>
    <r>
      <rPr>
        <i/>
        <sz val="11"/>
        <color indexed="8"/>
        <rFont val="Arial"/>
        <family val="2"/>
      </rPr>
      <t>Kapitalsteuern</t>
    </r>
  </si>
  <si>
    <r>
      <rPr>
        <i/>
        <sz val="11"/>
        <color rgb="FF00CCFF"/>
        <rFont val="Arial"/>
        <family val="2"/>
      </rPr>
      <t>°</t>
    </r>
    <r>
      <rPr>
        <i/>
        <sz val="11"/>
        <color indexed="8"/>
        <rFont val="Arial"/>
        <family val="2"/>
      </rPr>
      <t>Holdingsteuern</t>
    </r>
  </si>
  <si>
    <r>
      <rPr>
        <i/>
        <sz val="11"/>
        <color rgb="FF00CCFF"/>
        <rFont val="Arial"/>
        <family val="2"/>
      </rPr>
      <t>°</t>
    </r>
    <r>
      <rPr>
        <i/>
        <sz val="11"/>
        <color indexed="8"/>
        <rFont val="Arial"/>
        <family val="2"/>
      </rPr>
      <t>Zuwachsrate pro Jahr</t>
    </r>
  </si>
  <si>
    <r>
      <t xml:space="preserve">Juristische Personen </t>
    </r>
    <r>
      <rPr>
        <b/>
        <i/>
        <sz val="9"/>
        <color rgb="FF00CCFF"/>
        <rFont val="Arial"/>
        <family val="2"/>
      </rPr>
      <t>(°Erfassungsmöglichkeit: Einzel oder mittels Zuwachsrate pro Jahr)</t>
    </r>
  </si>
  <si>
    <t>Steueranlage; ab 2021 Steueranlage nat. Personen</t>
  </si>
  <si>
    <t xml:space="preserve">      </t>
  </si>
  <si>
    <t>Ordentlicher Steuerertrag (ab 2022 NP)</t>
  </si>
  <si>
    <t>Steueranlage (ab 2022 nat. Personen)</t>
  </si>
  <si>
    <t>Harmonisierungsfaktor ord. Steuerertrag (ab 2022 NP)</t>
  </si>
  <si>
    <t>Harm. Ordentlicher Steuerertrag (ab 2022 NP)</t>
  </si>
  <si>
    <r>
      <t xml:space="preserve">Impôts des personnes morales </t>
    </r>
    <r>
      <rPr>
        <b/>
        <i/>
        <sz val="9"/>
        <color rgb="FF00CCFF"/>
        <rFont val="Arial"/>
        <family val="2"/>
      </rPr>
      <t>(°Possibilité d'enregistrement : individuellement ou au moyen d'un taux de croissance par an)</t>
    </r>
  </si>
  <si>
    <t>Rendement fiscal ordinaire (à partir de 2022 PP)</t>
  </si>
  <si>
    <t>Quotité d’impôt (à partir de 2022 PP)</t>
  </si>
  <si>
    <t>Facteur d'harmonisation rend. fiscal ord. (à partir de 2022 PP)</t>
  </si>
  <si>
    <t>Rendement fiscal ordinaire harmonisé (à partir de 2022 PP)</t>
  </si>
  <si>
    <r>
      <rPr>
        <sz val="11"/>
        <rFont val="Arial"/>
        <family val="2"/>
      </rPr>
      <t xml:space="preserve">Rendement fiscal harmonisé total </t>
    </r>
    <r>
      <rPr>
        <i/>
        <sz val="11"/>
        <rFont val="Arial"/>
        <family val="2"/>
      </rPr>
      <t>incl. part de l'impôt fédéral direct</t>
    </r>
  </si>
  <si>
    <t>Anteil direkte Bundessteuer (gem. Art. 2a des Steuergesetzes) &gt; Seite</t>
  </si>
  <si>
    <t>Part de l'impôt fédéral direct (à l’article 2a de la loi sur les impôts) -&gt; page</t>
  </si>
  <si>
    <t>Thurnen</t>
  </si>
  <si>
    <t>Steffisburg</t>
  </si>
  <si>
    <t>Niederbipp</t>
  </si>
  <si>
    <t xml:space="preserve">                                                         </t>
  </si>
  <si>
    <r>
      <rPr>
        <b/>
        <sz val="11"/>
        <color theme="7" tint="-0.499984740745262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                                                                              </t>
    </r>
  </si>
  <si>
    <t>Quotité d'impôt; à partir de 2021 quotité d'impôt des personnes physiques (PP)</t>
  </si>
  <si>
    <t>Quotité d'impôt des personnes morales (PM)</t>
  </si>
  <si>
    <t>Impôts communaux généraux PP</t>
  </si>
  <si>
    <t>Impôts communaux généraux PM</t>
  </si>
  <si>
    <r>
      <t>Dixième de quotité d'impôt PP</t>
    </r>
    <r>
      <rPr>
        <b/>
        <i/>
        <sz val="8"/>
        <rFont val="Arial"/>
        <family val="2"/>
      </rPr>
      <t xml:space="preserve"> (francs)</t>
    </r>
  </si>
  <si>
    <r>
      <t xml:space="preserve">Dixième de quotité d'impôt PM </t>
    </r>
    <r>
      <rPr>
        <b/>
        <i/>
        <sz val="8"/>
        <rFont val="Arial"/>
        <family val="2"/>
      </rPr>
      <t>(francs)</t>
    </r>
  </si>
  <si>
    <r>
      <t xml:space="preserve">Dixième de quotité d'impôt PP et PM </t>
    </r>
    <r>
      <rPr>
        <b/>
        <i/>
        <sz val="8"/>
        <rFont val="Arial"/>
        <family val="2"/>
      </rPr>
      <t>(francs)</t>
    </r>
  </si>
  <si>
    <t>Vollzug 2022</t>
  </si>
  <si>
    <t>Langenthal</t>
  </si>
  <si>
    <t>Hindelbank</t>
  </si>
  <si>
    <t>Riggisberg</t>
  </si>
  <si>
    <t>Steueranlage NP</t>
  </si>
  <si>
    <t>Steueranlage JP</t>
  </si>
  <si>
    <r>
      <t xml:space="preserve">*Achtung: Provisorischer Prognosewert   </t>
    </r>
    <r>
      <rPr>
        <b/>
        <sz val="10"/>
        <color indexed="10"/>
        <rFont val="Arial"/>
        <family val="2"/>
      </rPr>
      <t xml:space="preserve">                                   </t>
    </r>
  </si>
  <si>
    <r>
      <rPr>
        <b/>
        <sz val="10"/>
        <color theme="9" tint="-0.499984740745262"/>
        <rFont val="Arial"/>
        <family val="2"/>
      </rPr>
      <t xml:space="preserve"> </t>
    </r>
    <r>
      <rPr>
        <b/>
        <sz val="10"/>
        <color theme="7" tint="-0.499984740745262"/>
        <rFont val="Arial"/>
        <family val="2"/>
      </rPr>
      <t xml:space="preserve">                                </t>
    </r>
  </si>
  <si>
    <r>
      <t xml:space="preserve">                                                                                                                                                                                  </t>
    </r>
    <r>
      <rPr>
        <b/>
        <sz val="10"/>
        <color theme="7" tint="-0.499984740745262"/>
        <rFont val="Arial"/>
        <family val="2"/>
      </rPr>
      <t xml:space="preserve">                            </t>
    </r>
  </si>
  <si>
    <r>
      <t>(19/20/</t>
    </r>
    <r>
      <rPr>
        <sz val="8"/>
        <color rgb="FFFF0000"/>
        <rFont val="Arial"/>
        <family val="2"/>
      </rPr>
      <t>20</t>
    </r>
    <r>
      <rPr>
        <sz val="8"/>
        <rFont val="Arial"/>
        <family val="2"/>
      </rPr>
      <t>)</t>
    </r>
  </si>
  <si>
    <t xml:space="preserve">*Attention: prévision provisoire                                                                                                                     </t>
  </si>
  <si>
    <r>
      <t xml:space="preserve">                                                                                    </t>
    </r>
    <r>
      <rPr>
        <b/>
        <sz val="10"/>
        <color theme="7" tint="-0.499984740745262"/>
        <rFont val="Arial"/>
        <family val="2"/>
      </rPr>
      <t xml:space="preserve">      </t>
    </r>
    <r>
      <rPr>
        <b/>
        <sz val="10"/>
        <color indexed="10"/>
        <rFont val="Arial"/>
        <family val="2"/>
      </rPr>
      <t xml:space="preserve">                                                                                </t>
    </r>
  </si>
  <si>
    <r>
      <t xml:space="preserve">                                                                             </t>
    </r>
    <r>
      <rPr>
        <b/>
        <sz val="10"/>
        <color theme="7" tint="-0.499984740745262"/>
        <rFont val="Arial"/>
        <family val="2"/>
      </rPr>
      <t xml:space="preserve">      </t>
    </r>
    <r>
      <rPr>
        <b/>
        <sz val="10"/>
        <color indexed="10"/>
        <rFont val="Arial"/>
        <family val="2"/>
      </rPr>
      <t xml:space="preserve">                                                                                </t>
    </r>
  </si>
  <si>
    <t>Lastenausgleich Soziales</t>
  </si>
  <si>
    <t>Compensation des charges secteur social</t>
  </si>
  <si>
    <t>Steueranlage nat. Personen</t>
  </si>
  <si>
    <t>Quotité d'impôt des personnes physiques (PP)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</si>
</sst>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41" formatCode="_ * #,##0_ ;_ * \-#,##0_ ;_ * &quot;-&quot;_ ;_ @_ "/>
    <numFmt numFmtId="43" formatCode="_ * #,##0.00_ ;_ * \-#,##0.00_ ;_ * &quot;-&quot;??_ ;_ @_ "/>
    <numFmt numFmtId="164" formatCode="0.0"/>
    <numFmt numFmtId="165" formatCode="#,##0.000"/>
    <numFmt numFmtId="166" formatCode="#,##0.0000"/>
    <numFmt numFmtId="167" formatCode="0\ &quot;Gemeinden&quot;"/>
    <numFmt numFmtId="168" formatCode="&quot;(&quot;#,##0&quot;)&quot;"/>
    <numFmt numFmtId="169" formatCode="0.0000"/>
    <numFmt numFmtId="170" formatCode="0.0%"/>
    <numFmt numFmtId="171" formatCode="0.00\ &quot;%&quot;"/>
    <numFmt numFmtId="172" formatCode="0.000"/>
    <numFmt numFmtId="173" formatCode="_ * #,##0_ ;_ * \-#,##0_ ;_ * &quot;-&quot;??_ ;_ @_ "/>
    <numFmt numFmtId="174" formatCode="#,##0.0000000000000000"/>
    <numFmt numFmtId="175" formatCode="_ * #,##0.0000000_ ;_ * \-#,##0.0000000_ ;_ * &quot;-&quot;??_ ;_ @_ "/>
    <numFmt numFmtId="176" formatCode="#,##0.00&quot;*&quot;"/>
    <numFmt numFmtId="177" formatCode="#,##0&quot;*&quot;"/>
    <numFmt numFmtId="178" formatCode="#,##0.00&quot;ˣ&quot;"/>
    <numFmt numFmtId="179" formatCode="&quot;Stand:&quot;\ dd/mm/yyyy"/>
    <numFmt numFmtId="180" formatCode="&quot;Etat:&quot;\ dd/mm/yyyy"/>
    <numFmt numFmtId="181" formatCode="#,##0.00000"/>
    <numFmt numFmtId="182" formatCode="&quot;Median 80%&quot;\ #,##0.00"/>
    <numFmt numFmtId="183" formatCode="&quot;(Median 80%&quot;\ \=\ \ #,##0.000&quot; p.K. ha)&quot;"/>
    <numFmt numFmtId="184" formatCode="&quot;(Médiane 80%&quot;\ \=\ #,##0.000&quot; p.hab./ha)&quot;"/>
    <numFmt numFmtId="185" formatCode="&quot;(Médiane 80%&quot;\ \=\ #,##0.000&quot; p.hab./m')&quot;"/>
    <numFmt numFmtId="186" formatCode="&quot;(Median 80%&quot;\ \=\ #,##0.000&quot; p.K. m')&quot;"/>
    <numFmt numFmtId="187" formatCode="&quot;CHF&quot;\ 0.00"/>
  </numFmts>
  <fonts count="7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3.5"/>
      <color indexed="12"/>
      <name val="Arial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8.5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10"/>
      <name val="Times New Roman"/>
      <family val="1"/>
    </font>
    <font>
      <b/>
      <sz val="11"/>
      <color indexed="12"/>
      <name val="Arial"/>
      <family val="2"/>
    </font>
    <font>
      <i/>
      <sz val="11"/>
      <color indexed="9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i/>
      <sz val="11"/>
      <name val="Arial"/>
      <family val="2"/>
    </font>
    <font>
      <b/>
      <sz val="10"/>
      <color indexed="39"/>
      <name val="Arial"/>
      <family val="2"/>
    </font>
    <font>
      <b/>
      <sz val="11"/>
      <color indexed="10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b/>
      <i/>
      <sz val="11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sz val="10"/>
      <color rgb="FFFF0000"/>
      <name val="Arial"/>
      <family val="2"/>
    </font>
    <font>
      <b/>
      <sz val="11"/>
      <color rgb="FF000000"/>
      <name val="Arial"/>
      <family val="2"/>
    </font>
    <font>
      <sz val="9"/>
      <color rgb="FFFF0000"/>
      <name val="Arial"/>
      <family val="2"/>
    </font>
    <font>
      <sz val="16"/>
      <name val="Arial Black"/>
      <family val="2"/>
    </font>
    <font>
      <sz val="10"/>
      <color rgb="FF1F497D"/>
      <name val="Arial"/>
      <family val="2"/>
    </font>
    <font>
      <b/>
      <sz val="10"/>
      <color rgb="FF0000FF"/>
      <name val="Arial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11"/>
      <color rgb="FF000000"/>
      <name val="Arial"/>
      <family val="2"/>
    </font>
    <font>
      <b/>
      <sz val="11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0"/>
      <color rgb="FF7030A0"/>
      <name val="Arial"/>
      <family val="2"/>
    </font>
    <font>
      <b/>
      <sz val="11"/>
      <color rgb="FF7030A0"/>
      <name val="Arial"/>
      <family val="2"/>
    </font>
    <font>
      <b/>
      <sz val="11"/>
      <color rgb="FF7030A0"/>
      <name val="Times New Roman"/>
      <family val="1"/>
    </font>
    <font>
      <i/>
      <sz val="8"/>
      <color rgb="FFFF0000"/>
      <name val="Arial"/>
      <family val="2"/>
    </font>
    <font>
      <sz val="11"/>
      <color rgb="FFFF0000"/>
      <name val="Calibri"/>
      <family val="2"/>
      <scheme val="minor"/>
    </font>
    <font>
      <i/>
      <sz val="8"/>
      <name val="Arial"/>
      <family val="2"/>
    </font>
    <font>
      <b/>
      <i/>
      <sz val="10"/>
      <color indexed="12"/>
      <name val="Arial"/>
      <family val="2"/>
    </font>
    <font>
      <b/>
      <i/>
      <sz val="10"/>
      <color theme="9" tint="-0.499984740745262"/>
      <name val="Arial"/>
      <family val="2"/>
    </font>
    <font>
      <i/>
      <sz val="11"/>
      <color theme="1"/>
      <name val="Arial"/>
      <family val="2"/>
    </font>
    <font>
      <b/>
      <i/>
      <sz val="11"/>
      <color rgb="FFFF0000"/>
      <name val="Arial"/>
      <family val="2"/>
    </font>
    <font>
      <b/>
      <i/>
      <sz val="9"/>
      <color rgb="FF00CCFF"/>
      <name val="Arial"/>
      <family val="2"/>
    </font>
    <font>
      <i/>
      <sz val="11"/>
      <color rgb="FF00CCFF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i/>
      <u/>
      <sz val="11"/>
      <color theme="10"/>
      <name val="Arial"/>
      <family val="2"/>
    </font>
    <font>
      <b/>
      <sz val="10"/>
      <color theme="7" tint="-0.499984740745262"/>
      <name val="Arial"/>
      <family val="2"/>
    </font>
    <font>
      <b/>
      <sz val="11"/>
      <color theme="7" tint="-0.499984740745262"/>
      <name val="Arial"/>
      <family val="2"/>
    </font>
    <font>
      <b/>
      <i/>
      <sz val="8"/>
      <name val="Arial"/>
      <family val="2"/>
    </font>
    <font>
      <b/>
      <sz val="10"/>
      <color theme="9" tint="-0.49998474074526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2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4"/>
      </patternFill>
    </fill>
    <fill>
      <patternFill patternType="solid">
        <fgColor indexed="8"/>
        <bgColor indexed="10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10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2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24"/>
      </patternFill>
    </fill>
    <fill>
      <patternFill patternType="gray125">
        <fgColor indexed="10"/>
        <bgColor indexed="43"/>
      </patternFill>
    </fill>
    <fill>
      <patternFill patternType="solid">
        <fgColor indexed="51"/>
        <bgColor indexed="64"/>
      </patternFill>
    </fill>
    <fill>
      <patternFill patternType="lightDown">
        <bgColor indexed="49"/>
      </patternFill>
    </fill>
    <fill>
      <patternFill patternType="lightDown">
        <bgColor indexed="40"/>
      </patternFill>
    </fill>
    <fill>
      <patternFill patternType="lightDown">
        <bgColor indexed="8"/>
      </patternFill>
    </fill>
    <fill>
      <patternFill patternType="solid">
        <fgColor indexed="40"/>
        <bgColor indexed="10"/>
      </patternFill>
    </fill>
    <fill>
      <patternFill patternType="solid">
        <fgColor indexed="15"/>
        <bgColor indexed="2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CCCC"/>
        <bgColor indexed="24"/>
      </patternFill>
    </fill>
    <fill>
      <patternFill patternType="lightDown">
        <bgColor rgb="FF33CCCC"/>
      </patternFill>
    </fill>
    <fill>
      <patternFill patternType="solid">
        <fgColor rgb="FF33CCCC"/>
        <bgColor indexed="10"/>
      </patternFill>
    </fill>
    <fill>
      <patternFill patternType="solid">
        <fgColor rgb="FF00FFFF"/>
        <bgColor indexed="24"/>
      </patternFill>
    </fill>
    <fill>
      <patternFill patternType="solid">
        <fgColor rgb="FF00CCFF"/>
        <bgColor indexed="24"/>
      </patternFill>
    </fill>
    <fill>
      <patternFill patternType="solid">
        <fgColor rgb="FFFFFF99"/>
        <bgColor indexed="24"/>
      </patternFill>
    </fill>
    <fill>
      <patternFill patternType="solid">
        <fgColor theme="9" tint="0.39997558519241921"/>
        <bgColor indexed="64"/>
      </patternFill>
    </fill>
    <fill>
      <patternFill patternType="gray0625">
        <fgColor indexed="24"/>
        <bgColor rgb="FFFFFF99"/>
      </patternFill>
    </fill>
    <fill>
      <patternFill patternType="solid">
        <fgColor theme="4" tint="0.59999389629810485"/>
        <bgColor indexed="64"/>
      </patternFill>
    </fill>
    <fill>
      <patternFill patternType="gray0625">
        <fgColor auto="1"/>
        <bgColor indexed="15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dotted">
        <color auto="1"/>
      </right>
      <top/>
      <bottom style="thin">
        <color indexed="64"/>
      </bottom>
      <diagonal/>
    </border>
    <border>
      <left style="dashed">
        <color indexed="64"/>
      </left>
      <right style="dotted">
        <color auto="1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</borders>
  <cellStyleXfs count="15">
    <xf numFmtId="0" fontId="0" fillId="0" borderId="0"/>
    <xf numFmtId="43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" fontId="6" fillId="0" borderId="0">
      <alignment vertical="center"/>
    </xf>
    <xf numFmtId="0" fontId="46" fillId="0" borderId="0" applyNumberFormat="0">
      <alignment horizontal="centerContinuous" vertical="center"/>
    </xf>
    <xf numFmtId="0" fontId="6" fillId="0" borderId="0"/>
    <xf numFmtId="0" fontId="6" fillId="0" borderId="0"/>
    <xf numFmtId="0" fontId="6" fillId="0" borderId="0"/>
    <xf numFmtId="0" fontId="73" fillId="0" borderId="0" applyNumberFormat="0" applyFill="0" applyBorder="0" applyAlignment="0" applyProtection="0"/>
  </cellStyleXfs>
  <cellXfs count="633">
    <xf numFmtId="0" fontId="0" fillId="0" borderId="0" xfId="0"/>
    <xf numFmtId="0" fontId="8" fillId="2" borderId="0" xfId="0" applyNumberFormat="1" applyFont="1" applyFill="1" applyBorder="1" applyAlignment="1" applyProtection="1">
      <alignment vertical="center"/>
    </xf>
    <xf numFmtId="0" fontId="16" fillId="3" borderId="1" xfId="0" applyNumberFormat="1" applyFont="1" applyFill="1" applyBorder="1" applyAlignment="1" applyProtection="1">
      <alignment vertical="center"/>
    </xf>
    <xf numFmtId="0" fontId="16" fillId="3" borderId="1" xfId="0" applyNumberFormat="1" applyFont="1" applyFill="1" applyBorder="1" applyAlignment="1" applyProtection="1">
      <alignment horizontal="center" vertical="center"/>
    </xf>
    <xf numFmtId="0" fontId="6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38" fillId="0" borderId="0" xfId="0" applyFont="1" applyAlignment="1">
      <alignment vertical="center"/>
    </xf>
    <xf numFmtId="0" fontId="9" fillId="5" borderId="0" xfId="0" applyNumberFormat="1" applyFont="1" applyFill="1" applyBorder="1" applyAlignment="1" applyProtection="1">
      <alignment vertical="center"/>
    </xf>
    <xf numFmtId="0" fontId="10" fillId="5" borderId="0" xfId="0" applyNumberFormat="1" applyFont="1" applyFill="1" applyBorder="1" applyAlignment="1" applyProtection="1">
      <alignment vertical="center"/>
    </xf>
    <xf numFmtId="0" fontId="11" fillId="5" borderId="0" xfId="0" applyNumberFormat="1" applyFont="1" applyFill="1" applyBorder="1" applyAlignment="1" applyProtection="1">
      <alignment horizontal="centerContinuous" vertical="center"/>
    </xf>
    <xf numFmtId="0" fontId="12" fillId="6" borderId="0" xfId="0" applyNumberFormat="1" applyFont="1" applyFill="1" applyBorder="1" applyAlignment="1" applyProtection="1">
      <alignment vertical="center"/>
    </xf>
    <xf numFmtId="0" fontId="3" fillId="7" borderId="3" xfId="0" applyNumberFormat="1" applyFont="1" applyFill="1" applyBorder="1" applyAlignment="1" applyProtection="1">
      <alignment horizontal="left" vertical="center" wrapText="1"/>
    </xf>
    <xf numFmtId="0" fontId="2" fillId="8" borderId="3" xfId="0" applyNumberFormat="1" applyFont="1" applyFill="1" applyBorder="1" applyAlignment="1" applyProtection="1">
      <alignment horizontal="center" vertical="center"/>
    </xf>
    <xf numFmtId="0" fontId="2" fillId="8" borderId="4" xfId="0" applyNumberFormat="1" applyFont="1" applyFill="1" applyBorder="1" applyAlignment="1" applyProtection="1">
      <alignment horizontal="center" vertical="center"/>
    </xf>
    <xf numFmtId="0" fontId="2" fillId="8" borderId="5" xfId="0" applyNumberFormat="1" applyFont="1" applyFill="1" applyBorder="1" applyAlignment="1" applyProtection="1">
      <alignment horizontal="center" vertical="center"/>
    </xf>
    <xf numFmtId="0" fontId="12" fillId="9" borderId="0" xfId="0" applyNumberFormat="1" applyFont="1" applyFill="1" applyBorder="1" applyAlignment="1" applyProtection="1">
      <alignment horizontal="left" vertical="center"/>
    </xf>
    <xf numFmtId="0" fontId="12" fillId="9" borderId="2" xfId="0" applyNumberFormat="1" applyFont="1" applyFill="1" applyBorder="1" applyAlignment="1" applyProtection="1">
      <alignment horizontal="left" vertical="center"/>
    </xf>
    <xf numFmtId="3" fontId="15" fillId="10" borderId="6" xfId="0" applyNumberFormat="1" applyFont="1" applyFill="1" applyBorder="1" applyAlignment="1" applyProtection="1">
      <alignment horizontal="right" vertical="center"/>
    </xf>
    <xf numFmtId="3" fontId="15" fillId="10" borderId="7" xfId="0" applyNumberFormat="1" applyFont="1" applyFill="1" applyBorder="1" applyAlignment="1" applyProtection="1">
      <alignment horizontal="right" vertical="center"/>
    </xf>
    <xf numFmtId="3" fontId="15" fillId="10" borderId="8" xfId="0" applyNumberFormat="1" applyFont="1" applyFill="1" applyBorder="1" applyAlignment="1" applyProtection="1">
      <alignment horizontal="right" vertical="center"/>
    </xf>
    <xf numFmtId="0" fontId="6" fillId="10" borderId="0" xfId="0" applyNumberFormat="1" applyFont="1" applyFill="1" applyBorder="1" applyAlignment="1" applyProtection="1">
      <alignment vertical="center"/>
    </xf>
    <xf numFmtId="4" fontId="15" fillId="10" borderId="6" xfId="0" applyNumberFormat="1" applyFont="1" applyFill="1" applyBorder="1" applyAlignment="1" applyProtection="1">
      <alignment horizontal="right" vertical="center"/>
    </xf>
    <xf numFmtId="4" fontId="15" fillId="10" borderId="7" xfId="0" applyNumberFormat="1" applyFont="1" applyFill="1" applyBorder="1" applyAlignment="1" applyProtection="1">
      <alignment horizontal="right" vertical="center"/>
    </xf>
    <xf numFmtId="2" fontId="5" fillId="5" borderId="0" xfId="0" applyNumberFormat="1" applyFont="1" applyFill="1" applyAlignment="1">
      <alignment horizontal="left" vertical="center"/>
    </xf>
    <xf numFmtId="0" fontId="16" fillId="5" borderId="0" xfId="0" applyNumberFormat="1" applyFont="1" applyFill="1" applyBorder="1" applyAlignment="1" applyProtection="1">
      <alignment vertical="center"/>
    </xf>
    <xf numFmtId="9" fontId="16" fillId="6" borderId="2" xfId="0" applyNumberFormat="1" applyFont="1" applyFill="1" applyBorder="1" applyAlignment="1" applyProtection="1">
      <alignment horizontal="left" vertical="center"/>
    </xf>
    <xf numFmtId="3" fontId="18" fillId="10" borderId="6" xfId="0" applyNumberFormat="1" applyFont="1" applyFill="1" applyBorder="1" applyAlignment="1" applyProtection="1">
      <alignment horizontal="right" vertical="center"/>
    </xf>
    <xf numFmtId="0" fontId="12" fillId="3" borderId="3" xfId="0" applyNumberFormat="1" applyFont="1" applyFill="1" applyBorder="1" applyAlignment="1" applyProtection="1">
      <alignment vertical="center"/>
    </xf>
    <xf numFmtId="3" fontId="21" fillId="11" borderId="3" xfId="0" applyNumberFormat="1" applyFont="1" applyFill="1" applyBorder="1" applyAlignment="1" applyProtection="1">
      <alignment horizontal="right" vertical="center"/>
    </xf>
    <xf numFmtId="164" fontId="4" fillId="5" borderId="0" xfId="1" applyNumberFormat="1" applyFont="1" applyFill="1" applyAlignment="1">
      <alignment horizontal="left" vertical="center"/>
    </xf>
    <xf numFmtId="0" fontId="0" fillId="0" borderId="0" xfId="0" applyAlignment="1">
      <alignment vertical="center"/>
    </xf>
    <xf numFmtId="0" fontId="12" fillId="5" borderId="0" xfId="0" applyNumberFormat="1" applyFont="1" applyFill="1" applyBorder="1" applyAlignment="1" applyProtection="1">
      <alignment vertical="center"/>
    </xf>
    <xf numFmtId="4" fontId="14" fillId="4" borderId="6" xfId="0" applyNumberFormat="1" applyFont="1" applyFill="1" applyBorder="1" applyAlignment="1" applyProtection="1">
      <alignment horizontal="right" vertical="center"/>
    </xf>
    <xf numFmtId="3" fontId="17" fillId="4" borderId="6" xfId="0" applyNumberFormat="1" applyFont="1" applyFill="1" applyBorder="1" applyAlignment="1" applyProtection="1">
      <alignment horizontal="right" vertical="center"/>
    </xf>
    <xf numFmtId="0" fontId="2" fillId="7" borderId="10" xfId="0" applyNumberFormat="1" applyFont="1" applyFill="1" applyBorder="1" applyAlignment="1" applyProtection="1">
      <alignment horizontal="left" vertical="center"/>
    </xf>
    <xf numFmtId="0" fontId="3" fillId="7" borderId="11" xfId="0" applyNumberFormat="1" applyFont="1" applyFill="1" applyBorder="1" applyAlignment="1" applyProtection="1">
      <alignment horizontal="left" vertical="center" wrapText="1"/>
    </xf>
    <xf numFmtId="0" fontId="2" fillId="8" borderId="12" xfId="0" applyNumberFormat="1" applyFont="1" applyFill="1" applyBorder="1" applyAlignment="1" applyProtection="1">
      <alignment horizontal="center" vertical="center"/>
    </xf>
    <xf numFmtId="0" fontId="2" fillId="13" borderId="13" xfId="0" applyNumberFormat="1" applyFont="1" applyFill="1" applyBorder="1" applyAlignment="1" applyProtection="1">
      <alignment vertical="center"/>
    </xf>
    <xf numFmtId="0" fontId="3" fillId="7" borderId="14" xfId="0" applyNumberFormat="1" applyFont="1" applyFill="1" applyBorder="1" applyAlignment="1" applyProtection="1">
      <alignment horizontal="left" vertical="center" wrapText="1"/>
    </xf>
    <xf numFmtId="0" fontId="25" fillId="8" borderId="9" xfId="0" quotePrefix="1" applyNumberFormat="1" applyFont="1" applyFill="1" applyBorder="1" applyAlignment="1" applyProtection="1">
      <alignment horizontal="center" vertical="center"/>
    </xf>
    <xf numFmtId="0" fontId="2" fillId="8" borderId="13" xfId="0" applyNumberFormat="1" applyFont="1" applyFill="1" applyBorder="1" applyAlignment="1" applyProtection="1">
      <alignment horizontal="center" vertical="center"/>
    </xf>
    <xf numFmtId="0" fontId="12" fillId="5" borderId="2" xfId="0" applyNumberFormat="1" applyFont="1" applyFill="1" applyBorder="1" applyAlignment="1" applyProtection="1">
      <alignment vertical="center"/>
    </xf>
    <xf numFmtId="3" fontId="18" fillId="10" borderId="2" xfId="0" applyNumberFormat="1" applyFont="1" applyFill="1" applyBorder="1" applyAlignment="1" applyProtection="1">
      <alignment vertical="center"/>
    </xf>
    <xf numFmtId="0" fontId="16" fillId="5" borderId="13" xfId="0" applyNumberFormat="1" applyFont="1" applyFill="1" applyBorder="1" applyAlignment="1" applyProtection="1">
      <alignment vertical="center"/>
    </xf>
    <xf numFmtId="0" fontId="12" fillId="5" borderId="14" xfId="0" applyNumberFormat="1" applyFont="1" applyFill="1" applyBorder="1" applyAlignment="1" applyProtection="1">
      <alignment vertical="center"/>
    </xf>
    <xf numFmtId="0" fontId="6" fillId="10" borderId="13" xfId="0" applyNumberFormat="1" applyFont="1" applyFill="1" applyBorder="1" applyAlignment="1" applyProtection="1">
      <alignment vertical="center"/>
    </xf>
    <xf numFmtId="0" fontId="2" fillId="8" borderId="10" xfId="0" applyNumberFormat="1" applyFont="1" applyFill="1" applyBorder="1" applyAlignment="1" applyProtection="1">
      <alignment vertical="center"/>
    </xf>
    <xf numFmtId="0" fontId="3" fillId="8" borderId="11" xfId="0" applyNumberFormat="1" applyFont="1" applyFill="1" applyBorder="1" applyAlignment="1" applyProtection="1">
      <alignment vertical="center"/>
    </xf>
    <xf numFmtId="0" fontId="2" fillId="8" borderId="13" xfId="0" applyNumberFormat="1" applyFont="1" applyFill="1" applyBorder="1" applyAlignment="1" applyProtection="1">
      <alignment vertical="center"/>
    </xf>
    <xf numFmtId="0" fontId="3" fillId="8" borderId="14" xfId="0" applyNumberFormat="1" applyFont="1" applyFill="1" applyBorder="1" applyAlignment="1" applyProtection="1">
      <alignment vertical="center"/>
    </xf>
    <xf numFmtId="3" fontId="12" fillId="13" borderId="9" xfId="0" applyNumberFormat="1" applyFont="1" applyFill="1" applyBorder="1" applyAlignment="1" applyProtection="1">
      <alignment horizontal="right" vertical="center"/>
    </xf>
    <xf numFmtId="0" fontId="12" fillId="8" borderId="9" xfId="0" applyNumberFormat="1" applyFont="1" applyFill="1" applyBorder="1" applyAlignment="1" applyProtection="1">
      <alignment vertical="center"/>
    </xf>
    <xf numFmtId="3" fontId="18" fillId="4" borderId="6" xfId="0" applyNumberFormat="1" applyFont="1" applyFill="1" applyBorder="1" applyAlignment="1" applyProtection="1">
      <alignment horizontal="right" vertical="center"/>
    </xf>
    <xf numFmtId="165" fontId="16" fillId="3" borderId="1" xfId="0" applyNumberFormat="1" applyFont="1" applyFill="1" applyBorder="1" applyAlignment="1" applyProtection="1">
      <alignment horizontal="center" vertical="center"/>
    </xf>
    <xf numFmtId="2" fontId="4" fillId="5" borderId="0" xfId="0" applyNumberFormat="1" applyFont="1" applyFill="1" applyAlignment="1">
      <alignment horizontal="left" vertical="center"/>
    </xf>
    <xf numFmtId="1" fontId="6" fillId="10" borderId="7" xfId="0" applyNumberFormat="1" applyFont="1" applyFill="1" applyBorder="1" applyAlignment="1" applyProtection="1">
      <alignment vertical="center"/>
    </xf>
    <xf numFmtId="1" fontId="6" fillId="10" borderId="6" xfId="0" applyNumberFormat="1" applyFont="1" applyFill="1" applyBorder="1" applyAlignment="1" applyProtection="1">
      <alignment vertical="center"/>
    </xf>
    <xf numFmtId="0" fontId="19" fillId="10" borderId="0" xfId="0" applyNumberFormat="1" applyFont="1" applyFill="1" applyBorder="1" applyAlignment="1" applyProtection="1">
      <alignment horizontal="center" vertical="center"/>
    </xf>
    <xf numFmtId="164" fontId="4" fillId="5" borderId="0" xfId="0" applyNumberFormat="1" applyFont="1" applyFill="1" applyAlignment="1">
      <alignment horizontal="left" vertical="center"/>
    </xf>
    <xf numFmtId="0" fontId="2" fillId="8" borderId="1" xfId="0" applyNumberFormat="1" applyFont="1" applyFill="1" applyBorder="1" applyAlignment="1" applyProtection="1">
      <alignment vertical="center"/>
    </xf>
    <xf numFmtId="0" fontId="3" fillId="8" borderId="3" xfId="0" applyNumberFormat="1" applyFont="1" applyFill="1" applyBorder="1" applyAlignment="1" applyProtection="1">
      <alignment vertical="center"/>
    </xf>
    <xf numFmtId="0" fontId="2" fillId="8" borderId="1" xfId="0" applyNumberFormat="1" applyFont="1" applyFill="1" applyBorder="1" applyAlignment="1" applyProtection="1">
      <alignment horizontal="center" vertical="center"/>
    </xf>
    <xf numFmtId="0" fontId="18" fillId="5" borderId="2" xfId="0" applyNumberFormat="1" applyFont="1" applyFill="1" applyBorder="1" applyAlignment="1" applyProtection="1">
      <alignment horizontal="left" vertical="center"/>
    </xf>
    <xf numFmtId="10" fontId="18" fillId="5" borderId="2" xfId="0" applyNumberFormat="1" applyFont="1" applyFill="1" applyBorder="1" applyAlignment="1" applyProtection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8" applyFont="1" applyBorder="1"/>
    <xf numFmtId="1" fontId="6" fillId="0" borderId="6" xfId="7" applyNumberFormat="1" applyFont="1" applyBorder="1"/>
    <xf numFmtId="3" fontId="6" fillId="0" borderId="6" xfId="7" applyNumberFormat="1" applyFont="1" applyBorder="1"/>
    <xf numFmtId="3" fontId="6" fillId="0" borderId="0" xfId="7" applyNumberFormat="1" applyFont="1" applyBorder="1"/>
    <xf numFmtId="0" fontId="6" fillId="0" borderId="0" xfId="5" applyFont="1"/>
    <xf numFmtId="0" fontId="28" fillId="0" borderId="0" xfId="5" applyFont="1"/>
    <xf numFmtId="3" fontId="6" fillId="0" borderId="0" xfId="5" applyNumberFormat="1" applyFont="1"/>
    <xf numFmtId="3" fontId="14" fillId="10" borderId="2" xfId="0" applyNumberFormat="1" applyFont="1" applyFill="1" applyBorder="1" applyAlignment="1" applyProtection="1">
      <alignment horizontal="right" vertical="center"/>
    </xf>
    <xf numFmtId="0" fontId="14" fillId="10" borderId="2" xfId="0" applyNumberFormat="1" applyFont="1" applyFill="1" applyBorder="1" applyAlignment="1" applyProtection="1">
      <alignment horizontal="right" vertical="center"/>
    </xf>
    <xf numFmtId="4" fontId="14" fillId="10" borderId="2" xfId="0" applyNumberFormat="1" applyFont="1" applyFill="1" applyBorder="1" applyAlignment="1" applyProtection="1">
      <alignment horizontal="right" vertical="center"/>
    </xf>
    <xf numFmtId="0" fontId="6" fillId="0" borderId="6" xfId="0" applyFont="1" applyFill="1" applyBorder="1" applyAlignment="1">
      <alignment horizontal="center"/>
    </xf>
    <xf numFmtId="0" fontId="27" fillId="21" borderId="6" xfId="5" applyFont="1" applyFill="1" applyBorder="1" applyAlignment="1">
      <alignment vertical="center" wrapText="1"/>
    </xf>
    <xf numFmtId="3" fontId="38" fillId="0" borderId="0" xfId="0" applyNumberFormat="1" applyFont="1" applyAlignment="1">
      <alignment vertical="center"/>
    </xf>
    <xf numFmtId="3" fontId="21" fillId="3" borderId="4" xfId="0" applyNumberFormat="1" applyFont="1" applyFill="1" applyBorder="1" applyAlignment="1" applyProtection="1">
      <alignment vertical="center"/>
    </xf>
    <xf numFmtId="3" fontId="14" fillId="4" borderId="6" xfId="0" applyNumberFormat="1" applyFont="1" applyFill="1" applyBorder="1" applyAlignment="1" applyProtection="1">
      <alignment horizontal="right" vertical="center"/>
    </xf>
    <xf numFmtId="3" fontId="4" fillId="5" borderId="0" xfId="0" applyNumberFormat="1" applyFont="1" applyFill="1" applyAlignment="1">
      <alignment horizontal="left" vertical="center"/>
    </xf>
    <xf numFmtId="0" fontId="2" fillId="7" borderId="1" xfId="0" applyNumberFormat="1" applyFont="1" applyFill="1" applyBorder="1" applyAlignment="1" applyProtection="1">
      <alignment horizontal="left" vertical="top"/>
    </xf>
    <xf numFmtId="0" fontId="3" fillId="7" borderId="3" xfId="0" applyNumberFormat="1" applyFont="1" applyFill="1" applyBorder="1" applyAlignment="1" applyProtection="1">
      <alignment horizontal="left" vertical="top"/>
    </xf>
    <xf numFmtId="0" fontId="2" fillId="8" borderId="3" xfId="0" applyNumberFormat="1" applyFont="1" applyFill="1" applyBorder="1" applyAlignment="1" applyProtection="1">
      <alignment horizontal="center" vertical="top" wrapText="1"/>
    </xf>
    <xf numFmtId="0" fontId="2" fillId="8" borderId="5" xfId="0" applyNumberFormat="1" applyFont="1" applyFill="1" applyBorder="1" applyAlignment="1" applyProtection="1">
      <alignment horizontal="center" vertical="top" wrapText="1"/>
    </xf>
    <xf numFmtId="3" fontId="15" fillId="4" borderId="6" xfId="0" applyNumberFormat="1" applyFont="1" applyFill="1" applyBorder="1" applyAlignment="1" applyProtection="1">
      <alignment horizontal="right"/>
    </xf>
    <xf numFmtId="3" fontId="15" fillId="10" borderId="2" xfId="0" applyNumberFormat="1" applyFont="1" applyFill="1" applyBorder="1" applyAlignment="1" applyProtection="1">
      <alignment horizontal="right"/>
    </xf>
    <xf numFmtId="3" fontId="15" fillId="10" borderId="7" xfId="0" applyNumberFormat="1" applyFont="1" applyFill="1" applyBorder="1" applyAlignment="1" applyProtection="1">
      <alignment horizontal="right"/>
    </xf>
    <xf numFmtId="3" fontId="15" fillId="10" borderId="6" xfId="0" applyNumberFormat="1" applyFont="1" applyFill="1" applyBorder="1" applyAlignment="1" applyProtection="1">
      <alignment horizontal="right"/>
    </xf>
    <xf numFmtId="4" fontId="15" fillId="4" borderId="2" xfId="0" applyNumberFormat="1" applyFont="1" applyFill="1" applyBorder="1" applyAlignment="1" applyProtection="1">
      <alignment horizontal="right"/>
    </xf>
    <xf numFmtId="4" fontId="15" fillId="4" borderId="7" xfId="0" applyNumberFormat="1" applyFont="1" applyFill="1" applyBorder="1" applyAlignment="1" applyProtection="1">
      <alignment horizontal="right"/>
    </xf>
    <xf numFmtId="4" fontId="15" fillId="4" borderId="6" xfId="0" applyNumberFormat="1" applyFont="1" applyFill="1" applyBorder="1" applyAlignment="1" applyProtection="1">
      <alignment horizontal="right"/>
    </xf>
    <xf numFmtId="3" fontId="17" fillId="10" borderId="2" xfId="0" applyNumberFormat="1" applyFont="1" applyFill="1" applyBorder="1" applyAlignment="1" applyProtection="1">
      <alignment horizontal="right" vertical="center"/>
    </xf>
    <xf numFmtId="3" fontId="20" fillId="17" borderId="3" xfId="0" applyNumberFormat="1" applyFont="1" applyFill="1" applyBorder="1" applyAlignment="1" applyProtection="1">
      <alignment horizontal="right" vertical="center"/>
    </xf>
    <xf numFmtId="3" fontId="21" fillId="17" borderId="3" xfId="0" applyNumberFormat="1" applyFont="1" applyFill="1" applyBorder="1" applyAlignment="1" applyProtection="1">
      <alignment horizontal="right" vertical="center"/>
    </xf>
    <xf numFmtId="3" fontId="17" fillId="16" borderId="6" xfId="0" applyNumberFormat="1" applyFont="1" applyFill="1" applyBorder="1" applyAlignment="1" applyProtection="1">
      <alignment horizontal="right" vertical="center"/>
    </xf>
    <xf numFmtId="3" fontId="17" fillId="16" borderId="2" xfId="0" applyNumberFormat="1" applyFont="1" applyFill="1" applyBorder="1" applyAlignment="1" applyProtection="1">
      <alignment horizontal="right" vertical="center"/>
    </xf>
    <xf numFmtId="0" fontId="25" fillId="18" borderId="9" xfId="0" quotePrefix="1" applyNumberFormat="1" applyFont="1" applyFill="1" applyBorder="1" applyAlignment="1" applyProtection="1">
      <alignment horizontal="center" vertical="center"/>
    </xf>
    <xf numFmtId="3" fontId="12" fillId="18" borderId="9" xfId="0" applyNumberFormat="1" applyFont="1" applyFill="1" applyBorder="1" applyAlignment="1" applyProtection="1">
      <alignment horizontal="right" vertical="center"/>
    </xf>
    <xf numFmtId="0" fontId="2" fillId="18" borderId="4" xfId="0" applyNumberFormat="1" applyFont="1" applyFill="1" applyBorder="1" applyAlignment="1" applyProtection="1">
      <alignment horizontal="center" vertical="center"/>
    </xf>
    <xf numFmtId="2" fontId="14" fillId="16" borderId="2" xfId="0" applyNumberFormat="1" applyFont="1" applyFill="1" applyBorder="1" applyAlignment="1" applyProtection="1">
      <alignment vertical="center"/>
    </xf>
    <xf numFmtId="3" fontId="21" fillId="17" borderId="4" xfId="0" applyNumberFormat="1" applyFont="1" applyFill="1" applyBorder="1" applyAlignment="1" applyProtection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2" fillId="7" borderId="1" xfId="0" applyNumberFormat="1" applyFont="1" applyFill="1" applyBorder="1" applyAlignment="1" applyProtection="1">
      <alignment horizontal="left" vertical="center" wrapText="1"/>
    </xf>
    <xf numFmtId="0" fontId="4" fillId="5" borderId="0" xfId="0" applyFont="1" applyFill="1" applyAlignment="1">
      <alignment horizontal="left" vertical="center"/>
    </xf>
    <xf numFmtId="0" fontId="16" fillId="5" borderId="2" xfId="0" applyNumberFormat="1" applyFont="1" applyFill="1" applyBorder="1" applyAlignment="1" applyProtection="1">
      <alignment horizontal="left" vertical="center"/>
    </xf>
    <xf numFmtId="169" fontId="15" fillId="10" borderId="2" xfId="0" applyNumberFormat="1" applyFont="1" applyFill="1" applyBorder="1" applyAlignment="1" applyProtection="1">
      <alignment horizontal="right" vertical="center"/>
    </xf>
    <xf numFmtId="169" fontId="15" fillId="10" borderId="6" xfId="0" applyNumberFormat="1" applyFont="1" applyFill="1" applyBorder="1" applyAlignment="1" applyProtection="1">
      <alignment horizontal="right" vertical="center"/>
    </xf>
    <xf numFmtId="0" fontId="15" fillId="10" borderId="2" xfId="0" applyNumberFormat="1" applyFont="1" applyFill="1" applyBorder="1" applyAlignment="1" applyProtection="1">
      <alignment horizontal="right" vertical="center"/>
    </xf>
    <xf numFmtId="0" fontId="15" fillId="10" borderId="6" xfId="0" applyNumberFormat="1" applyFont="1" applyFill="1" applyBorder="1" applyAlignment="1" applyProtection="1">
      <alignment horizontal="right" vertical="center"/>
    </xf>
    <xf numFmtId="3" fontId="15" fillId="10" borderId="2" xfId="0" applyNumberFormat="1" applyFont="1" applyFill="1" applyBorder="1" applyAlignment="1" applyProtection="1">
      <alignment horizontal="right" vertical="center"/>
    </xf>
    <xf numFmtId="4" fontId="15" fillId="10" borderId="2" xfId="0" applyNumberFormat="1" applyFont="1" applyFill="1" applyBorder="1" applyAlignment="1" applyProtection="1">
      <alignment horizontal="right" vertical="center"/>
    </xf>
    <xf numFmtId="3" fontId="18" fillId="10" borderId="2" xfId="0" applyNumberFormat="1" applyFont="1" applyFill="1" applyBorder="1" applyAlignment="1" applyProtection="1">
      <alignment horizontal="right" vertical="center"/>
    </xf>
    <xf numFmtId="3" fontId="17" fillId="4" borderId="8" xfId="0" applyNumberFormat="1" applyFont="1" applyFill="1" applyBorder="1" applyAlignment="1" applyProtection="1">
      <alignment horizontal="right" vertical="center"/>
    </xf>
    <xf numFmtId="2" fontId="38" fillId="0" borderId="0" xfId="0" applyNumberFormat="1" applyFont="1" applyAlignment="1">
      <alignment vertical="center"/>
    </xf>
    <xf numFmtId="3" fontId="17" fillId="16" borderId="8" xfId="0" applyNumberFormat="1" applyFont="1" applyFill="1" applyBorder="1" applyAlignment="1" applyProtection="1">
      <alignment horizontal="right" vertical="center"/>
    </xf>
    <xf numFmtId="0" fontId="12" fillId="5" borderId="1" xfId="0" applyNumberFormat="1" applyFont="1" applyFill="1" applyBorder="1" applyAlignment="1" applyProtection="1">
      <alignment vertical="center"/>
    </xf>
    <xf numFmtId="0" fontId="12" fillId="5" borderId="3" xfId="0" applyNumberFormat="1" applyFont="1" applyFill="1" applyBorder="1" applyAlignment="1" applyProtection="1">
      <alignment vertical="center"/>
    </xf>
    <xf numFmtId="0" fontId="19" fillId="10" borderId="18" xfId="0" applyNumberFormat="1" applyFont="1" applyFill="1" applyBorder="1" applyAlignment="1" applyProtection="1">
      <alignment horizontal="center" vertical="center"/>
    </xf>
    <xf numFmtId="0" fontId="38" fillId="5" borderId="0" xfId="0" applyFont="1" applyFill="1"/>
    <xf numFmtId="0" fontId="38" fillId="5" borderId="0" xfId="0" applyFont="1" applyFill="1" applyBorder="1"/>
    <xf numFmtId="0" fontId="38" fillId="0" borderId="0" xfId="0" applyFont="1"/>
    <xf numFmtId="0" fontId="31" fillId="9" borderId="0" xfId="0" applyNumberFormat="1" applyFont="1" applyFill="1" applyBorder="1" applyAlignment="1" applyProtection="1">
      <alignment horizontal="left" vertical="top"/>
    </xf>
    <xf numFmtId="0" fontId="3" fillId="9" borderId="2" xfId="0" applyNumberFormat="1" applyFont="1" applyFill="1" applyBorder="1" applyAlignment="1" applyProtection="1">
      <alignment horizontal="left" vertical="top"/>
    </xf>
    <xf numFmtId="3" fontId="32" fillId="20" borderId="6" xfId="0" applyNumberFormat="1" applyFont="1" applyFill="1" applyBorder="1" applyAlignment="1" applyProtection="1">
      <alignment horizontal="right"/>
    </xf>
    <xf numFmtId="3" fontId="32" fillId="20" borderId="7" xfId="0" applyNumberFormat="1" applyFont="1" applyFill="1" applyBorder="1" applyAlignment="1" applyProtection="1">
      <alignment horizontal="right"/>
    </xf>
    <xf numFmtId="0" fontId="13" fillId="9" borderId="0" xfId="0" applyNumberFormat="1" applyFont="1" applyFill="1" applyBorder="1" applyAlignment="1" applyProtection="1">
      <alignment horizontal="left" vertical="top"/>
    </xf>
    <xf numFmtId="0" fontId="13" fillId="9" borderId="2" xfId="0" applyNumberFormat="1" applyFont="1" applyFill="1" applyBorder="1" applyAlignment="1" applyProtection="1">
      <alignment horizontal="left" vertical="top"/>
    </xf>
    <xf numFmtId="2" fontId="26" fillId="4" borderId="2" xfId="0" applyNumberFormat="1" applyFont="1" applyFill="1" applyBorder="1" applyAlignment="1" applyProtection="1">
      <alignment horizontal="right"/>
    </xf>
    <xf numFmtId="0" fontId="38" fillId="10" borderId="6" xfId="0" applyFont="1" applyFill="1" applyBorder="1"/>
    <xf numFmtId="0" fontId="38" fillId="10" borderId="7" xfId="0" applyFont="1" applyFill="1" applyBorder="1"/>
    <xf numFmtId="0" fontId="21" fillId="9" borderId="0" xfId="0" applyNumberFormat="1" applyFont="1" applyFill="1" applyBorder="1" applyAlignment="1" applyProtection="1">
      <alignment horizontal="left" vertical="top"/>
    </xf>
    <xf numFmtId="170" fontId="26" fillId="4" borderId="2" xfId="0" applyNumberFormat="1" applyFont="1" applyFill="1" applyBorder="1" applyAlignment="1" applyProtection="1">
      <alignment horizontal="right"/>
    </xf>
    <xf numFmtId="170" fontId="26" fillId="4" borderId="0" xfId="0" applyNumberFormat="1" applyFont="1" applyFill="1" applyBorder="1" applyAlignment="1" applyProtection="1">
      <alignment horizontal="right"/>
    </xf>
    <xf numFmtId="3" fontId="26" fillId="20" borderId="4" xfId="0" applyNumberFormat="1" applyFont="1" applyFill="1" applyBorder="1" applyAlignment="1" applyProtection="1">
      <alignment horizontal="right"/>
    </xf>
    <xf numFmtId="3" fontId="18" fillId="4" borderId="3" xfId="0" applyNumberFormat="1" applyFont="1" applyFill="1" applyBorder="1" applyAlignment="1" applyProtection="1">
      <alignment horizontal="right"/>
    </xf>
    <xf numFmtId="3" fontId="18" fillId="4" borderId="4" xfId="0" applyNumberFormat="1" applyFont="1" applyFill="1" applyBorder="1" applyAlignment="1" applyProtection="1">
      <alignment horizontal="right"/>
    </xf>
    <xf numFmtId="3" fontId="18" fillId="4" borderId="5" xfId="0" applyNumberFormat="1" applyFont="1" applyFill="1" applyBorder="1" applyAlignment="1" applyProtection="1">
      <alignment horizontal="right"/>
    </xf>
    <xf numFmtId="4" fontId="12" fillId="4" borderId="2" xfId="0" applyNumberFormat="1" applyFont="1" applyFill="1" applyBorder="1" applyAlignment="1" applyProtection="1">
      <alignment horizontal="right"/>
    </xf>
    <xf numFmtId="2" fontId="24" fillId="4" borderId="2" xfId="0" applyNumberFormat="1" applyFont="1" applyFill="1" applyBorder="1" applyAlignment="1" applyProtection="1">
      <alignment horizontal="right"/>
    </xf>
    <xf numFmtId="2" fontId="24" fillId="4" borderId="6" xfId="0" applyNumberFormat="1" applyFont="1" applyFill="1" applyBorder="1" applyAlignment="1" applyProtection="1">
      <alignment horizontal="right"/>
    </xf>
    <xf numFmtId="2" fontId="24" fillId="4" borderId="7" xfId="0" applyNumberFormat="1" applyFont="1" applyFill="1" applyBorder="1" applyAlignment="1" applyProtection="1">
      <alignment horizontal="right"/>
    </xf>
    <xf numFmtId="2" fontId="26" fillId="4" borderId="6" xfId="0" applyNumberFormat="1" applyFont="1" applyFill="1" applyBorder="1" applyAlignment="1" applyProtection="1">
      <alignment horizontal="right"/>
    </xf>
    <xf numFmtId="2" fontId="26" fillId="4" borderId="7" xfId="0" applyNumberFormat="1" applyFont="1" applyFill="1" applyBorder="1" applyAlignment="1" applyProtection="1">
      <alignment horizontal="right"/>
    </xf>
    <xf numFmtId="3" fontId="27" fillId="4" borderId="4" xfId="0" applyNumberFormat="1" applyFont="1" applyFill="1" applyBorder="1" applyAlignment="1" applyProtection="1">
      <alignment horizontal="right"/>
    </xf>
    <xf numFmtId="0" fontId="33" fillId="9" borderId="0" xfId="0" applyNumberFormat="1" applyFont="1" applyFill="1" applyBorder="1" applyAlignment="1" applyProtection="1">
      <alignment horizontal="left"/>
    </xf>
    <xf numFmtId="4" fontId="33" fillId="4" borderId="2" xfId="0" applyNumberFormat="1" applyFont="1" applyFill="1" applyBorder="1" applyAlignment="1" applyProtection="1">
      <alignment horizontal="right"/>
    </xf>
    <xf numFmtId="4" fontId="33" fillId="4" borderId="7" xfId="0" applyNumberFormat="1" applyFont="1" applyFill="1" applyBorder="1" applyAlignment="1" applyProtection="1">
      <alignment horizontal="right"/>
    </xf>
    <xf numFmtId="0" fontId="13" fillId="5" borderId="0" xfId="0" applyNumberFormat="1" applyFont="1" applyFill="1" applyBorder="1" applyAlignment="1" applyProtection="1"/>
    <xf numFmtId="0" fontId="13" fillId="5" borderId="2" xfId="0" applyNumberFormat="1" applyFont="1" applyFill="1" applyBorder="1" applyAlignment="1" applyProtection="1"/>
    <xf numFmtId="3" fontId="15" fillId="4" borderId="2" xfId="0" applyNumberFormat="1" applyFont="1" applyFill="1" applyBorder="1" applyAlignment="1" applyProtection="1">
      <alignment horizontal="right"/>
    </xf>
    <xf numFmtId="0" fontId="21" fillId="5" borderId="0" xfId="0" applyNumberFormat="1" applyFont="1" applyFill="1" applyBorder="1" applyAlignment="1" applyProtection="1"/>
    <xf numFmtId="0" fontId="21" fillId="5" borderId="2" xfId="0" applyNumberFormat="1" applyFont="1" applyFill="1" applyBorder="1" applyAlignment="1" applyProtection="1"/>
    <xf numFmtId="0" fontId="21" fillId="5" borderId="13" xfId="0" applyNumberFormat="1" applyFont="1" applyFill="1" applyBorder="1" applyAlignment="1" applyProtection="1"/>
    <xf numFmtId="0" fontId="13" fillId="5" borderId="14" xfId="0" applyNumberFormat="1" applyFont="1" applyFill="1" applyBorder="1" applyAlignment="1" applyProtection="1"/>
    <xf numFmtId="3" fontId="15" fillId="4" borderId="3" xfId="0" applyNumberFormat="1" applyFont="1" applyFill="1" applyBorder="1" applyAlignment="1" applyProtection="1">
      <alignment horizontal="right"/>
    </xf>
    <xf numFmtId="3" fontId="15" fillId="4" borderId="1" xfId="0" applyNumberFormat="1" applyFont="1" applyFill="1" applyBorder="1" applyAlignment="1" applyProtection="1">
      <alignment horizontal="right"/>
    </xf>
    <xf numFmtId="3" fontId="15" fillId="10" borderId="12" xfId="0" applyNumberFormat="1" applyFont="1" applyFill="1" applyBorder="1" applyAlignment="1" applyProtection="1">
      <alignment horizontal="right"/>
    </xf>
    <xf numFmtId="0" fontId="33" fillId="5" borderId="0" xfId="0" applyNumberFormat="1" applyFont="1" applyFill="1" applyBorder="1" applyAlignment="1" applyProtection="1"/>
    <xf numFmtId="3" fontId="15" fillId="6" borderId="0" xfId="0" applyNumberFormat="1" applyFont="1" applyFill="1" applyBorder="1" applyAlignment="1" applyProtection="1">
      <alignment horizontal="right"/>
    </xf>
    <xf numFmtId="3" fontId="15" fillId="4" borderId="0" xfId="0" applyNumberFormat="1" applyFont="1" applyFill="1" applyBorder="1" applyAlignment="1" applyProtection="1">
      <alignment horizontal="right"/>
    </xf>
    <xf numFmtId="3" fontId="15" fillId="10" borderId="0" xfId="0" applyNumberFormat="1" applyFont="1" applyFill="1" applyBorder="1" applyAlignment="1" applyProtection="1">
      <alignment horizontal="right"/>
    </xf>
    <xf numFmtId="3" fontId="15" fillId="4" borderId="9" xfId="0" applyNumberFormat="1" applyFont="1" applyFill="1" applyBorder="1" applyAlignment="1" applyProtection="1">
      <alignment horizontal="right"/>
    </xf>
    <xf numFmtId="3" fontId="15" fillId="10" borderId="9" xfId="0" applyNumberFormat="1" applyFont="1" applyFill="1" applyBorder="1" applyAlignment="1" applyProtection="1">
      <alignment horizontal="right"/>
    </xf>
    <xf numFmtId="3" fontId="15" fillId="10" borderId="18" xfId="0" applyNumberFormat="1" applyFont="1" applyFill="1" applyBorder="1" applyAlignment="1" applyProtection="1">
      <alignment horizontal="right"/>
    </xf>
    <xf numFmtId="3" fontId="38" fillId="0" borderId="0" xfId="0" applyNumberFormat="1" applyFont="1"/>
    <xf numFmtId="0" fontId="12" fillId="5" borderId="0" xfId="0" applyNumberFormat="1" applyFont="1" applyFill="1" applyBorder="1" applyAlignment="1" applyProtection="1"/>
    <xf numFmtId="3" fontId="15" fillId="4" borderId="4" xfId="0" applyNumberFormat="1" applyFont="1" applyFill="1" applyBorder="1" applyAlignment="1" applyProtection="1">
      <alignment horizontal="right"/>
    </xf>
    <xf numFmtId="3" fontId="15" fillId="10" borderId="4" xfId="0" applyNumberFormat="1" applyFont="1" applyFill="1" applyBorder="1" applyAlignment="1" applyProtection="1">
      <alignment horizontal="right"/>
    </xf>
    <xf numFmtId="3" fontId="15" fillId="10" borderId="5" xfId="0" applyNumberFormat="1" applyFont="1" applyFill="1" applyBorder="1" applyAlignment="1" applyProtection="1">
      <alignment horizontal="right"/>
    </xf>
    <xf numFmtId="4" fontId="15" fillId="4" borderId="4" xfId="0" applyNumberFormat="1" applyFont="1" applyFill="1" applyBorder="1" applyAlignment="1" applyProtection="1">
      <alignment horizontal="right"/>
    </xf>
    <xf numFmtId="4" fontId="15" fillId="4" borderId="3" xfId="0" applyNumberFormat="1" applyFont="1" applyFill="1" applyBorder="1" applyAlignment="1" applyProtection="1">
      <alignment horizontal="right"/>
    </xf>
    <xf numFmtId="3" fontId="15" fillId="10" borderId="0" xfId="0" applyNumberFormat="1" applyFont="1" applyFill="1" applyBorder="1" applyAlignment="1" applyProtection="1"/>
    <xf numFmtId="4" fontId="13" fillId="6" borderId="0" xfId="0" applyNumberFormat="1" applyFont="1" applyFill="1" applyBorder="1" applyAlignment="1" applyProtection="1">
      <alignment horizontal="right"/>
    </xf>
    <xf numFmtId="4" fontId="15" fillId="4" borderId="5" xfId="0" applyNumberFormat="1" applyFont="1" applyFill="1" applyBorder="1" applyAlignment="1" applyProtection="1">
      <alignment horizontal="right"/>
    </xf>
    <xf numFmtId="0" fontId="35" fillId="5" borderId="0" xfId="0" applyFont="1" applyFill="1" applyAlignment="1">
      <alignment horizontal="left" vertical="center"/>
    </xf>
    <xf numFmtId="1" fontId="35" fillId="5" borderId="0" xfId="1" applyNumberFormat="1" applyFont="1" applyFill="1" applyAlignment="1">
      <alignment horizontal="left" vertical="center"/>
    </xf>
    <xf numFmtId="1" fontId="35" fillId="5" borderId="0" xfId="0" applyNumberFormat="1" applyFont="1" applyFill="1" applyAlignment="1">
      <alignment horizontal="left" vertical="center"/>
    </xf>
    <xf numFmtId="2" fontId="6" fillId="10" borderId="2" xfId="0" applyNumberFormat="1" applyFont="1" applyFill="1" applyBorder="1" applyAlignment="1" applyProtection="1">
      <alignment horizontal="right" vertical="center"/>
    </xf>
    <xf numFmtId="3" fontId="18" fillId="10" borderId="8" xfId="0" applyNumberFormat="1" applyFont="1" applyFill="1" applyBorder="1" applyAlignment="1" applyProtection="1">
      <alignment vertical="center"/>
    </xf>
    <xf numFmtId="3" fontId="21" fillId="3" borderId="4" xfId="0" applyNumberFormat="1" applyFont="1" applyFill="1" applyBorder="1" applyAlignment="1" applyProtection="1">
      <alignment horizontal="right" vertical="center"/>
    </xf>
    <xf numFmtId="3" fontId="20" fillId="3" borderId="4" xfId="0" applyNumberFormat="1" applyFont="1" applyFill="1" applyBorder="1" applyAlignment="1" applyProtection="1">
      <alignment horizontal="right" vertical="center"/>
    </xf>
    <xf numFmtId="3" fontId="21" fillId="3" borderId="5" xfId="0" applyNumberFormat="1" applyFont="1" applyFill="1" applyBorder="1" applyAlignment="1" applyProtection="1">
      <alignment vertical="center"/>
    </xf>
    <xf numFmtId="0" fontId="6" fillId="10" borderId="12" xfId="0" applyNumberFormat="1" applyFont="1" applyFill="1" applyBorder="1" applyAlignment="1" applyProtection="1">
      <alignment vertical="center"/>
    </xf>
    <xf numFmtId="3" fontId="32" fillId="20" borderId="12" xfId="0" applyNumberFormat="1" applyFont="1" applyFill="1" applyBorder="1" applyAlignment="1" applyProtection="1">
      <alignment horizontal="right"/>
    </xf>
    <xf numFmtId="165" fontId="18" fillId="3" borderId="1" xfId="0" applyNumberFormat="1" applyFont="1" applyFill="1" applyBorder="1" applyAlignment="1" applyProtection="1">
      <alignment horizontal="center" vertical="center"/>
    </xf>
    <xf numFmtId="0" fontId="6" fillId="5" borderId="6" xfId="0" applyFont="1" applyFill="1" applyBorder="1" applyAlignment="1">
      <alignment wrapText="1"/>
    </xf>
    <xf numFmtId="0" fontId="6" fillId="9" borderId="0" xfId="0" applyNumberFormat="1" applyFont="1" applyFill="1" applyBorder="1" applyAlignment="1" applyProtection="1">
      <alignment horizontal="center" vertical="center" wrapText="1"/>
    </xf>
    <xf numFmtId="0" fontId="15" fillId="9" borderId="0" xfId="0" applyNumberFormat="1" applyFont="1" applyFill="1" applyBorder="1" applyAlignment="1" applyProtection="1">
      <alignment horizontal="center" vertical="center" wrapText="1"/>
    </xf>
    <xf numFmtId="166" fontId="15" fillId="9" borderId="0" xfId="0" applyNumberFormat="1" applyFont="1" applyFill="1" applyBorder="1" applyAlignment="1" applyProtection="1">
      <alignment horizontal="center" vertical="center" wrapText="1"/>
    </xf>
    <xf numFmtId="3" fontId="15" fillId="14" borderId="0" xfId="0" applyNumberFormat="1" applyFont="1" applyFill="1" applyBorder="1" applyAlignment="1" applyProtection="1">
      <alignment horizontal="center" vertical="center" wrapText="1"/>
    </xf>
    <xf numFmtId="0" fontId="15" fillId="14" borderId="0" xfId="0" applyNumberFormat="1" applyFont="1" applyFill="1" applyBorder="1" applyAlignment="1" applyProtection="1">
      <alignment horizontal="center" vertical="center" wrapText="1"/>
    </xf>
    <xf numFmtId="0" fontId="15" fillId="5" borderId="0" xfId="0" applyNumberFormat="1" applyFont="1" applyFill="1" applyBorder="1" applyAlignment="1" applyProtection="1">
      <alignment horizontal="center" vertical="center" wrapText="1"/>
    </xf>
    <xf numFmtId="0" fontId="15" fillId="1" borderId="0" xfId="0" applyNumberFormat="1" applyFont="1" applyFill="1" applyBorder="1" applyAlignment="1" applyProtection="1">
      <alignment horizontal="center" vertical="center" wrapText="1"/>
    </xf>
    <xf numFmtId="0" fontId="15" fillId="5" borderId="7" xfId="0" applyNumberFormat="1" applyFont="1" applyFill="1" applyBorder="1" applyAlignment="1" applyProtection="1">
      <alignment horizontal="center" vertical="center"/>
    </xf>
    <xf numFmtId="0" fontId="15" fillId="5" borderId="15" xfId="0" applyNumberFormat="1" applyFont="1" applyFill="1" applyBorder="1" applyAlignment="1" applyProtection="1">
      <alignment horizontal="center" vertical="center" wrapText="1"/>
    </xf>
    <xf numFmtId="0" fontId="15" fillId="5" borderId="2" xfId="0" applyNumberFormat="1" applyFont="1" applyFill="1" applyBorder="1" applyAlignment="1" applyProtection="1">
      <alignment horizontal="center" vertical="center" wrapText="1"/>
    </xf>
    <xf numFmtId="0" fontId="15" fillId="5" borderId="16" xfId="0" applyNumberFormat="1" applyFont="1" applyFill="1" applyBorder="1" applyAlignment="1" applyProtection="1">
      <alignment horizontal="center" vertical="center"/>
    </xf>
    <xf numFmtId="0" fontId="15" fillId="5" borderId="17" xfId="0" applyNumberFormat="1" applyFont="1" applyFill="1" applyBorder="1" applyAlignment="1" applyProtection="1">
      <alignment horizontal="center" vertical="center" wrapText="1"/>
    </xf>
    <xf numFmtId="0" fontId="6" fillId="22" borderId="0" xfId="0" applyFont="1" applyFill="1" applyBorder="1" applyAlignment="1">
      <alignment horizontal="center" vertical="center" wrapText="1"/>
    </xf>
    <xf numFmtId="0" fontId="6" fillId="22" borderId="15" xfId="0" applyFont="1" applyFill="1" applyBorder="1" applyAlignment="1">
      <alignment horizontal="center" vertical="center" wrapText="1"/>
    </xf>
    <xf numFmtId="0" fontId="15" fillId="5" borderId="29" xfId="0" applyNumberFormat="1" applyFont="1" applyFill="1" applyBorder="1" applyAlignment="1" applyProtection="1">
      <alignment horizontal="center" vertical="center" wrapText="1"/>
    </xf>
    <xf numFmtId="0" fontId="15" fillId="3" borderId="16" xfId="0" applyNumberFormat="1" applyFont="1" applyFill="1" applyBorder="1" applyAlignment="1" applyProtection="1">
      <alignment horizontal="center" vertical="center"/>
    </xf>
    <xf numFmtId="0" fontId="6" fillId="22" borderId="16" xfId="0" applyFont="1" applyFill="1" applyBorder="1" applyAlignment="1">
      <alignment horizontal="center" vertical="center" wrapText="1"/>
    </xf>
    <xf numFmtId="0" fontId="6" fillId="5" borderId="22" xfId="0" applyNumberFormat="1" applyFont="1" applyFill="1" applyBorder="1" applyAlignment="1" applyProtection="1">
      <alignment horizontal="center" vertical="center" wrapText="1"/>
    </xf>
    <xf numFmtId="0" fontId="6" fillId="22" borderId="17" xfId="0" applyFont="1" applyFill="1" applyBorder="1" applyAlignment="1">
      <alignment horizontal="center" vertical="center" wrapText="1"/>
    </xf>
    <xf numFmtId="0" fontId="6" fillId="22" borderId="6" xfId="0" applyFont="1" applyFill="1" applyBorder="1" applyAlignment="1">
      <alignment horizontal="center" vertical="center" wrapText="1"/>
    </xf>
    <xf numFmtId="3" fontId="6" fillId="1" borderId="0" xfId="0" applyNumberFormat="1" applyFont="1" applyFill="1"/>
    <xf numFmtId="0" fontId="28" fillId="0" borderId="0" xfId="0" applyFont="1"/>
    <xf numFmtId="166" fontId="6" fillId="0" borderId="0" xfId="5" applyNumberFormat="1" applyFont="1"/>
    <xf numFmtId="0" fontId="6" fillId="0" borderId="0" xfId="5" applyFont="1" applyAlignment="1">
      <alignment horizontal="right"/>
    </xf>
    <xf numFmtId="0" fontId="41" fillId="0" borderId="0" xfId="0" applyFont="1"/>
    <xf numFmtId="166" fontId="41" fillId="0" borderId="0" xfId="0" applyNumberFormat="1" applyFont="1"/>
    <xf numFmtId="3" fontId="41" fillId="1" borderId="0" xfId="0" applyNumberFormat="1" applyFont="1" applyFill="1"/>
    <xf numFmtId="0" fontId="41" fillId="1" borderId="0" xfId="0" applyFont="1" applyFill="1"/>
    <xf numFmtId="0" fontId="41" fillId="0" borderId="6" xfId="0" applyFont="1" applyBorder="1"/>
    <xf numFmtId="0" fontId="41" fillId="5" borderId="0" xfId="0" applyFont="1" applyFill="1"/>
    <xf numFmtId="0" fontId="41" fillId="0" borderId="0" xfId="0" applyFont="1" applyAlignment="1">
      <alignment horizontal="center" vertical="center"/>
    </xf>
    <xf numFmtId="3" fontId="41" fillId="0" borderId="0" xfId="0" applyNumberFormat="1" applyFont="1"/>
    <xf numFmtId="4" fontId="41" fillId="0" borderId="0" xfId="0" applyNumberFormat="1" applyFont="1"/>
    <xf numFmtId="4" fontId="41" fillId="1" borderId="0" xfId="0" applyNumberFormat="1" applyFont="1" applyFill="1"/>
    <xf numFmtId="3" fontId="41" fillId="0" borderId="16" xfId="0" applyNumberFormat="1" applyFont="1" applyBorder="1"/>
    <xf numFmtId="4" fontId="41" fillId="0" borderId="15" xfId="0" applyNumberFormat="1" applyFont="1" applyBorder="1"/>
    <xf numFmtId="2" fontId="41" fillId="0" borderId="17" xfId="0" applyNumberFormat="1" applyFont="1" applyBorder="1"/>
    <xf numFmtId="4" fontId="41" fillId="0" borderId="17" xfId="0" applyNumberFormat="1" applyFont="1" applyBorder="1"/>
    <xf numFmtId="4" fontId="41" fillId="0" borderId="0" xfId="0" applyNumberFormat="1" applyFont="1" applyAlignment="1">
      <alignment horizontal="right"/>
    </xf>
    <xf numFmtId="173" fontId="41" fillId="0" borderId="15" xfId="0" applyNumberFormat="1" applyFont="1" applyBorder="1" applyAlignment="1">
      <alignment horizontal="right"/>
    </xf>
    <xf numFmtId="3" fontId="41" fillId="0" borderId="15" xfId="0" applyNumberFormat="1" applyFont="1" applyBorder="1" applyAlignment="1">
      <alignment horizontal="right"/>
    </xf>
    <xf numFmtId="4" fontId="41" fillId="0" borderId="15" xfId="0" applyNumberFormat="1" applyFont="1" applyBorder="1" applyAlignment="1">
      <alignment horizontal="right"/>
    </xf>
    <xf numFmtId="2" fontId="41" fillId="0" borderId="0" xfId="0" applyNumberFormat="1" applyFont="1"/>
    <xf numFmtId="4" fontId="41" fillId="0" borderId="0" xfId="0" applyNumberFormat="1" applyFont="1" applyBorder="1"/>
    <xf numFmtId="173" fontId="41" fillId="0" borderId="0" xfId="0" applyNumberFormat="1" applyFont="1" applyAlignment="1">
      <alignment horizontal="right"/>
    </xf>
    <xf numFmtId="3" fontId="41" fillId="0" borderId="17" xfId="0" applyNumberFormat="1" applyFont="1" applyBorder="1"/>
    <xf numFmtId="3" fontId="41" fillId="0" borderId="6" xfId="0" applyNumberFormat="1" applyFont="1" applyBorder="1"/>
    <xf numFmtId="4" fontId="41" fillId="0" borderId="16" xfId="0" applyNumberFormat="1" applyFont="1" applyBorder="1"/>
    <xf numFmtId="0" fontId="41" fillId="0" borderId="10" xfId="0" applyFont="1" applyBorder="1"/>
    <xf numFmtId="166" fontId="41" fillId="0" borderId="10" xfId="0" applyNumberFormat="1" applyFont="1" applyBorder="1"/>
    <xf numFmtId="3" fontId="41" fillId="1" borderId="10" xfId="0" applyNumberFormat="1" applyFont="1" applyFill="1" applyBorder="1"/>
    <xf numFmtId="0" fontId="41" fillId="1" borderId="10" xfId="0" applyFont="1" applyFill="1" applyBorder="1"/>
    <xf numFmtId="0" fontId="41" fillId="0" borderId="19" xfId="0" applyFont="1" applyBorder="1"/>
    <xf numFmtId="0" fontId="41" fillId="0" borderId="21" xfId="0" applyFont="1" applyBorder="1"/>
    <xf numFmtId="0" fontId="41" fillId="0" borderId="20" xfId="0" applyFont="1" applyBorder="1"/>
    <xf numFmtId="0" fontId="41" fillId="0" borderId="10" xfId="0" applyFont="1" applyBorder="1" applyAlignment="1">
      <alignment horizontal="right"/>
    </xf>
    <xf numFmtId="0" fontId="41" fillId="0" borderId="21" xfId="0" applyFont="1" applyBorder="1" applyAlignment="1">
      <alignment horizontal="right"/>
    </xf>
    <xf numFmtId="0" fontId="41" fillId="0" borderId="0" xfId="0" applyFont="1" applyBorder="1"/>
    <xf numFmtId="0" fontId="41" fillId="0" borderId="12" xfId="0" applyFont="1" applyBorder="1"/>
    <xf numFmtId="0" fontId="41" fillId="0" borderId="30" xfId="0" applyFont="1" applyBorder="1"/>
    <xf numFmtId="0" fontId="41" fillId="0" borderId="8" xfId="0" applyFont="1" applyBorder="1"/>
    <xf numFmtId="3" fontId="41" fillId="0" borderId="15" xfId="0" applyNumberFormat="1" applyFont="1" applyBorder="1"/>
    <xf numFmtId="0" fontId="41" fillId="0" borderId="15" xfId="0" applyFont="1" applyBorder="1"/>
    <xf numFmtId="0" fontId="41" fillId="0" borderId="17" xfId="0" applyFont="1" applyBorder="1"/>
    <xf numFmtId="167" fontId="41" fillId="0" borderId="0" xfId="0" applyNumberFormat="1" applyFont="1" applyAlignment="1">
      <alignment horizontal="right"/>
    </xf>
    <xf numFmtId="3" fontId="41" fillId="0" borderId="0" xfId="0" applyNumberFormat="1" applyFont="1" applyBorder="1"/>
    <xf numFmtId="3" fontId="41" fillId="0" borderId="7" xfId="0" applyNumberFormat="1" applyFont="1" applyBorder="1"/>
    <xf numFmtId="167" fontId="41" fillId="0" borderId="15" xfId="0" applyNumberFormat="1" applyFont="1" applyBorder="1" applyAlignment="1">
      <alignment horizontal="right"/>
    </xf>
    <xf numFmtId="3" fontId="41" fillId="0" borderId="29" xfId="0" applyNumberFormat="1" applyFont="1" applyBorder="1"/>
    <xf numFmtId="0" fontId="41" fillId="0" borderId="23" xfId="0" applyFont="1" applyBorder="1"/>
    <xf numFmtId="166" fontId="41" fillId="0" borderId="23" xfId="0" applyNumberFormat="1" applyFont="1" applyBorder="1"/>
    <xf numFmtId="3" fontId="41" fillId="0" borderId="23" xfId="0" applyNumberFormat="1" applyFont="1" applyBorder="1"/>
    <xf numFmtId="168" fontId="6" fillId="0" borderId="28" xfId="0" applyNumberFormat="1" applyFont="1" applyBorder="1"/>
    <xf numFmtId="0" fontId="41" fillId="0" borderId="25" xfId="0" applyFont="1" applyBorder="1"/>
    <xf numFmtId="0" fontId="41" fillId="0" borderId="26" xfId="0" applyFont="1" applyBorder="1"/>
    <xf numFmtId="0" fontId="41" fillId="0" borderId="27" xfId="0" applyFont="1" applyBorder="1"/>
    <xf numFmtId="0" fontId="41" fillId="0" borderId="23" xfId="0" applyFont="1" applyBorder="1" applyAlignment="1">
      <alignment horizontal="right"/>
    </xf>
    <xf numFmtId="0" fontId="41" fillId="0" borderId="25" xfId="0" applyFont="1" applyBorder="1" applyAlignment="1">
      <alignment horizontal="right"/>
    </xf>
    <xf numFmtId="0" fontId="41" fillId="0" borderId="24" xfId="0" applyFont="1" applyBorder="1"/>
    <xf numFmtId="0" fontId="41" fillId="0" borderId="31" xfId="0" applyFont="1" applyBorder="1"/>
    <xf numFmtId="0" fontId="41" fillId="0" borderId="28" xfId="0" applyFont="1" applyBorder="1"/>
    <xf numFmtId="174" fontId="6" fillId="22" borderId="15" xfId="0" applyNumberFormat="1" applyFont="1" applyFill="1" applyBorder="1" applyAlignment="1">
      <alignment horizontal="center" vertical="center" wrapText="1"/>
    </xf>
    <xf numFmtId="175" fontId="41" fillId="0" borderId="0" xfId="0" applyNumberFormat="1" applyFont="1"/>
    <xf numFmtId="4" fontId="41" fillId="0" borderId="2" xfId="0" applyNumberFormat="1" applyFont="1" applyBorder="1"/>
    <xf numFmtId="3" fontId="17" fillId="16" borderId="9" xfId="0" applyNumberFormat="1" applyFont="1" applyFill="1" applyBorder="1" applyAlignment="1" applyProtection="1">
      <alignment horizontal="right" vertical="center"/>
    </xf>
    <xf numFmtId="0" fontId="40" fillId="0" borderId="0" xfId="0" applyFont="1" applyAlignment="1">
      <alignment horizontal="center" vertical="center"/>
    </xf>
    <xf numFmtId="177" fontId="21" fillId="3" borderId="4" xfId="0" applyNumberFormat="1" applyFont="1" applyFill="1" applyBorder="1" applyAlignment="1" applyProtection="1">
      <alignment horizontal="right" vertical="center"/>
    </xf>
    <xf numFmtId="0" fontId="16" fillId="9" borderId="0" xfId="0" applyNumberFormat="1" applyFont="1" applyFill="1" applyBorder="1" applyAlignment="1" applyProtection="1">
      <alignment horizontal="left" vertical="center"/>
    </xf>
    <xf numFmtId="3" fontId="24" fillId="12" borderId="6" xfId="0" applyNumberFormat="1" applyFont="1" applyFill="1" applyBorder="1" applyAlignment="1" applyProtection="1">
      <alignment horizontal="right" vertical="center"/>
    </xf>
    <xf numFmtId="43" fontId="41" fillId="0" borderId="2" xfId="0" applyNumberFormat="1" applyFont="1" applyBorder="1"/>
    <xf numFmtId="0" fontId="34" fillId="9" borderId="0" xfId="0" applyNumberFormat="1" applyFont="1" applyFill="1" applyBorder="1" applyAlignment="1" applyProtection="1">
      <alignment horizontal="left" vertical="top"/>
    </xf>
    <xf numFmtId="0" fontId="38" fillId="0" borderId="0" xfId="0" quotePrefix="1" applyFont="1"/>
    <xf numFmtId="3" fontId="21" fillId="23" borderId="12" xfId="0" applyNumberFormat="1" applyFont="1" applyFill="1" applyBorder="1" applyAlignment="1" applyProtection="1">
      <alignment horizontal="right" vertical="center"/>
    </xf>
    <xf numFmtId="3" fontId="21" fillId="23" borderId="18" xfId="0" applyNumberFormat="1" applyFont="1" applyFill="1" applyBorder="1" applyAlignment="1" applyProtection="1">
      <alignment horizontal="right" vertical="center"/>
    </xf>
    <xf numFmtId="3" fontId="17" fillId="3" borderId="3" xfId="0" applyNumberFormat="1" applyFont="1" applyFill="1" applyBorder="1" applyAlignment="1" applyProtection="1">
      <alignment horizontal="center" vertical="center"/>
    </xf>
    <xf numFmtId="3" fontId="21" fillId="25" borderId="11" xfId="0" applyNumberFormat="1" applyFont="1" applyFill="1" applyBorder="1" applyAlignment="1" applyProtection="1">
      <alignment horizontal="right" vertical="center"/>
    </xf>
    <xf numFmtId="3" fontId="21" fillId="25" borderId="14" xfId="0" applyNumberFormat="1" applyFont="1" applyFill="1" applyBorder="1" applyAlignment="1" applyProtection="1">
      <alignment horizontal="right" vertical="center"/>
    </xf>
    <xf numFmtId="3" fontId="15" fillId="24" borderId="8" xfId="0" applyNumberFormat="1" applyFont="1" applyFill="1" applyBorder="1" applyAlignment="1" applyProtection="1">
      <alignment horizontal="right" vertical="center"/>
    </xf>
    <xf numFmtId="3" fontId="15" fillId="23" borderId="9" xfId="0" applyNumberFormat="1" applyFont="1" applyFill="1" applyBorder="1" applyAlignment="1" applyProtection="1">
      <alignment horizontal="right" vertical="center"/>
    </xf>
    <xf numFmtId="3" fontId="21" fillId="25" borderId="8" xfId="0" applyNumberFormat="1" applyFont="1" applyFill="1" applyBorder="1" applyAlignment="1" applyProtection="1">
      <alignment horizontal="right" vertical="center"/>
    </xf>
    <xf numFmtId="3" fontId="21" fillId="25" borderId="9" xfId="0" applyNumberFormat="1" applyFont="1" applyFill="1" applyBorder="1" applyAlignment="1" applyProtection="1">
      <alignment horizontal="right" vertical="center"/>
    </xf>
    <xf numFmtId="3" fontId="18" fillId="24" borderId="8" xfId="0" applyNumberFormat="1" applyFont="1" applyFill="1" applyBorder="1" applyAlignment="1" applyProtection="1">
      <alignment horizontal="right" vertical="center"/>
    </xf>
    <xf numFmtId="3" fontId="18" fillId="23" borderId="9" xfId="0" applyNumberFormat="1" applyFont="1" applyFill="1" applyBorder="1" applyAlignment="1" applyProtection="1">
      <alignment horizontal="right" vertical="center"/>
    </xf>
    <xf numFmtId="0" fontId="6" fillId="26" borderId="10" xfId="0" applyNumberFormat="1" applyFont="1" applyFill="1" applyBorder="1" applyAlignment="1" applyProtection="1">
      <alignment horizontal="center" vertical="center" wrapText="1"/>
    </xf>
    <xf numFmtId="0" fontId="6" fillId="26" borderId="18" xfId="0" applyNumberFormat="1" applyFont="1" applyFill="1" applyBorder="1" applyAlignment="1" applyProtection="1">
      <alignment horizontal="center" vertical="center" wrapText="1"/>
    </xf>
    <xf numFmtId="0" fontId="6" fillId="26" borderId="12" xfId="0" applyNumberFormat="1" applyFont="1" applyFill="1" applyBorder="1" applyAlignment="1" applyProtection="1">
      <alignment horizontal="center" vertical="center" wrapText="1"/>
    </xf>
    <xf numFmtId="177" fontId="20" fillId="28" borderId="4" xfId="0" applyNumberFormat="1" applyFont="1" applyFill="1" applyBorder="1" applyAlignment="1" applyProtection="1">
      <alignment horizontal="right"/>
    </xf>
    <xf numFmtId="37" fontId="38" fillId="0" borderId="0" xfId="0" applyNumberFormat="1" applyFont="1"/>
    <xf numFmtId="174" fontId="41" fillId="0" borderId="0" xfId="0" applyNumberFormat="1" applyFont="1"/>
    <xf numFmtId="41" fontId="41" fillId="0" borderId="2" xfId="0" applyNumberFormat="1" applyFont="1" applyBorder="1"/>
    <xf numFmtId="166" fontId="14" fillId="10" borderId="2" xfId="0" applyNumberFormat="1" applyFont="1" applyFill="1" applyBorder="1" applyAlignment="1" applyProtection="1">
      <alignment horizontal="right" vertical="center"/>
    </xf>
    <xf numFmtId="0" fontId="6" fillId="22" borderId="7" xfId="0" applyFont="1" applyFill="1" applyBorder="1" applyAlignment="1">
      <alignment horizontal="center" vertical="center" wrapText="1"/>
    </xf>
    <xf numFmtId="0" fontId="6" fillId="0" borderId="0" xfId="5" applyFont="1" applyBorder="1"/>
    <xf numFmtId="4" fontId="41" fillId="0" borderId="6" xfId="0" applyNumberFormat="1" applyFont="1" applyBorder="1"/>
    <xf numFmtId="3" fontId="32" fillId="24" borderId="2" xfId="0" applyNumberFormat="1" applyFont="1" applyFill="1" applyBorder="1" applyAlignment="1" applyProtection="1">
      <alignment horizontal="right"/>
    </xf>
    <xf numFmtId="3" fontId="26" fillId="24" borderId="4" xfId="0" applyNumberFormat="1" applyFont="1" applyFill="1" applyBorder="1" applyAlignment="1" applyProtection="1">
      <alignment horizontal="right"/>
    </xf>
    <xf numFmtId="3" fontId="32" fillId="24" borderId="4" xfId="0" applyNumberFormat="1" applyFont="1" applyFill="1" applyBorder="1" applyAlignment="1" applyProtection="1">
      <alignment horizontal="right"/>
    </xf>
    <xf numFmtId="4" fontId="24" fillId="12" borderId="36" xfId="0" applyNumberFormat="1" applyFont="1" applyFill="1" applyBorder="1" applyAlignment="1" applyProtection="1">
      <alignment vertical="center"/>
    </xf>
    <xf numFmtId="3" fontId="32" fillId="20" borderId="4" xfId="0" applyNumberFormat="1" applyFont="1" applyFill="1" applyBorder="1" applyAlignment="1" applyProtection="1">
      <alignment horizontal="right"/>
    </xf>
    <xf numFmtId="4" fontId="32" fillId="24" borderId="4" xfId="0" applyNumberFormat="1" applyFont="1" applyFill="1" applyBorder="1" applyAlignment="1" applyProtection="1">
      <alignment horizontal="right"/>
    </xf>
    <xf numFmtId="4" fontId="32" fillId="24" borderId="3" xfId="0" applyNumberFormat="1" applyFont="1" applyFill="1" applyBorder="1" applyAlignment="1" applyProtection="1">
      <alignment horizontal="right"/>
    </xf>
    <xf numFmtId="4" fontId="32" fillId="20" borderId="3" xfId="0" applyNumberFormat="1" applyFont="1" applyFill="1" applyBorder="1" applyAlignment="1" applyProtection="1">
      <alignment horizontal="right"/>
    </xf>
    <xf numFmtId="4" fontId="32" fillId="20" borderId="5" xfId="0" applyNumberFormat="1" applyFont="1" applyFill="1" applyBorder="1" applyAlignment="1" applyProtection="1">
      <alignment horizontal="right"/>
    </xf>
    <xf numFmtId="171" fontId="26" fillId="20" borderId="34" xfId="0" applyNumberFormat="1" applyFont="1" applyFill="1" applyBorder="1" applyAlignment="1" applyProtection="1">
      <alignment horizontal="right"/>
    </xf>
    <xf numFmtId="171" fontId="26" fillId="20" borderId="38" xfId="0" applyNumberFormat="1" applyFont="1" applyFill="1" applyBorder="1" applyAlignment="1" applyProtection="1">
      <alignment horizontal="right"/>
    </xf>
    <xf numFmtId="171" fontId="26" fillId="20" borderId="39" xfId="0" applyNumberFormat="1" applyFont="1" applyFill="1" applyBorder="1" applyAlignment="1" applyProtection="1">
      <alignment horizontal="right"/>
    </xf>
    <xf numFmtId="171" fontId="26" fillId="20" borderId="40" xfId="0" applyNumberFormat="1" applyFont="1" applyFill="1" applyBorder="1" applyAlignment="1" applyProtection="1">
      <alignment horizontal="right"/>
    </xf>
    <xf numFmtId="171" fontId="26" fillId="20" borderId="41" xfId="0" applyNumberFormat="1" applyFont="1" applyFill="1" applyBorder="1" applyAlignment="1" applyProtection="1">
      <alignment horizontal="right"/>
    </xf>
    <xf numFmtId="171" fontId="26" fillId="20" borderId="42" xfId="0" applyNumberFormat="1" applyFont="1" applyFill="1" applyBorder="1" applyAlignment="1" applyProtection="1">
      <alignment horizontal="right"/>
    </xf>
    <xf numFmtId="0" fontId="45" fillId="6" borderId="0" xfId="0" applyNumberFormat="1" applyFont="1" applyFill="1" applyBorder="1" applyAlignment="1" applyProtection="1">
      <alignment vertical="center"/>
    </xf>
    <xf numFmtId="3" fontId="18" fillId="10" borderId="8" xfId="0" applyNumberFormat="1" applyFont="1" applyFill="1" applyBorder="1" applyAlignment="1" applyProtection="1">
      <alignment horizontal="right" vertical="center"/>
    </xf>
    <xf numFmtId="177" fontId="18" fillId="10" borderId="2" xfId="0" applyNumberFormat="1" applyFont="1" applyFill="1" applyBorder="1" applyAlignment="1" applyProtection="1">
      <alignment horizontal="right" vertical="center"/>
    </xf>
    <xf numFmtId="0" fontId="35" fillId="5" borderId="0" xfId="0" applyFont="1" applyFill="1" applyAlignment="1">
      <alignment horizontal="left" vertical="center"/>
    </xf>
    <xf numFmtId="0" fontId="2" fillId="7" borderId="1" xfId="0" applyNumberFormat="1" applyFont="1" applyFill="1" applyBorder="1" applyAlignment="1" applyProtection="1">
      <alignment horizontal="left" vertical="center" wrapText="1"/>
    </xf>
    <xf numFmtId="0" fontId="16" fillId="5" borderId="2" xfId="0" applyNumberFormat="1" applyFont="1" applyFill="1" applyBorder="1" applyAlignment="1" applyProtection="1">
      <alignment horizontal="left" vertical="center"/>
    </xf>
    <xf numFmtId="0" fontId="47" fillId="0" borderId="0" xfId="0" applyFont="1" applyAlignment="1">
      <alignment vertical="center"/>
    </xf>
    <xf numFmtId="0" fontId="47" fillId="0" borderId="0" xfId="0" applyFont="1"/>
    <xf numFmtId="177" fontId="18" fillId="10" borderId="6" xfId="0" applyNumberFormat="1" applyFont="1" applyFill="1" applyBorder="1" applyAlignment="1" applyProtection="1">
      <alignment horizontal="right" vertical="center"/>
    </xf>
    <xf numFmtId="0" fontId="16" fillId="3" borderId="1" xfId="0" applyNumberFormat="1" applyFont="1" applyFill="1" applyBorder="1" applyAlignment="1" applyProtection="1"/>
    <xf numFmtId="165" fontId="22" fillId="3" borderId="1" xfId="0" applyNumberFormat="1" applyFont="1" applyFill="1" applyBorder="1" applyAlignment="1" applyProtection="1">
      <alignment horizontal="left" vertical="center"/>
    </xf>
    <xf numFmtId="0" fontId="16" fillId="3" borderId="3" xfId="0" applyNumberFormat="1" applyFont="1" applyFill="1" applyBorder="1" applyAlignment="1" applyProtection="1">
      <alignment vertical="center"/>
    </xf>
    <xf numFmtId="3" fontId="26" fillId="24" borderId="8" xfId="0" applyNumberFormat="1" applyFont="1" applyFill="1" applyBorder="1" applyAlignment="1" applyProtection="1">
      <alignment horizontal="right"/>
    </xf>
    <xf numFmtId="3" fontId="32" fillId="20" borderId="8" xfId="0" applyNumberFormat="1" applyFont="1" applyFill="1" applyBorder="1" applyAlignment="1" applyProtection="1">
      <alignment horizontal="right"/>
    </xf>
    <xf numFmtId="3" fontId="32" fillId="20" borderId="11" xfId="0" applyNumberFormat="1" applyFont="1" applyFill="1" applyBorder="1" applyAlignment="1" applyProtection="1">
      <alignment horizontal="right"/>
    </xf>
    <xf numFmtId="4" fontId="48" fillId="24" borderId="4" xfId="0" applyNumberFormat="1" applyFont="1" applyFill="1" applyBorder="1" applyAlignment="1" applyProtection="1">
      <alignment horizontal="right"/>
    </xf>
    <xf numFmtId="4" fontId="48" fillId="24" borderId="3" xfId="0" applyNumberFormat="1" applyFont="1" applyFill="1" applyBorder="1" applyAlignment="1" applyProtection="1">
      <alignment horizontal="right"/>
    </xf>
    <xf numFmtId="3" fontId="48" fillId="24" borderId="4" xfId="0" applyNumberFormat="1" applyFont="1" applyFill="1" applyBorder="1" applyAlignment="1" applyProtection="1">
      <alignment horizontal="right"/>
    </xf>
    <xf numFmtId="3" fontId="26" fillId="24" borderId="35" xfId="0" applyNumberFormat="1" applyFont="1" applyFill="1" applyBorder="1" applyAlignment="1" applyProtection="1">
      <alignment horizontal="right"/>
    </xf>
    <xf numFmtId="3" fontId="26" fillId="20" borderId="35" xfId="0" applyNumberFormat="1" applyFont="1" applyFill="1" applyBorder="1" applyAlignment="1" applyProtection="1">
      <alignment horizontal="right"/>
    </xf>
    <xf numFmtId="3" fontId="26" fillId="20" borderId="43" xfId="0" applyNumberFormat="1" applyFont="1" applyFill="1" applyBorder="1" applyAlignment="1" applyProtection="1">
      <alignment horizontal="right"/>
    </xf>
    <xf numFmtId="3" fontId="26" fillId="24" borderId="34" xfId="0" applyNumberFormat="1" applyFont="1" applyFill="1" applyBorder="1" applyAlignment="1" applyProtection="1">
      <alignment horizontal="right"/>
    </xf>
    <xf numFmtId="3" fontId="26" fillId="20" borderId="34" xfId="0" applyNumberFormat="1" applyFont="1" applyFill="1" applyBorder="1" applyAlignment="1" applyProtection="1">
      <alignment horizontal="right"/>
    </xf>
    <xf numFmtId="3" fontId="26" fillId="20" borderId="37" xfId="0" applyNumberFormat="1" applyFont="1" applyFill="1" applyBorder="1" applyAlignment="1" applyProtection="1">
      <alignment horizontal="right"/>
    </xf>
    <xf numFmtId="0" fontId="12" fillId="5" borderId="0" xfId="0" applyFont="1" applyFill="1"/>
    <xf numFmtId="0" fontId="12" fillId="0" borderId="0" xfId="0" applyFont="1"/>
    <xf numFmtId="4" fontId="50" fillId="0" borderId="0" xfId="0" applyNumberFormat="1" applyFont="1"/>
    <xf numFmtId="0" fontId="50" fillId="0" borderId="0" xfId="0" applyFont="1"/>
    <xf numFmtId="0" fontId="51" fillId="15" borderId="0" xfId="0" applyFont="1" applyFill="1" applyBorder="1" applyAlignment="1">
      <alignment horizontal="right"/>
    </xf>
    <xf numFmtId="0" fontId="51" fillId="15" borderId="0" xfId="0" applyFont="1" applyFill="1" applyAlignment="1">
      <alignment horizontal="right"/>
    </xf>
    <xf numFmtId="2" fontId="50" fillId="0" borderId="0" xfId="0" applyNumberFormat="1" applyFont="1" applyBorder="1"/>
    <xf numFmtId="2" fontId="50" fillId="0" borderId="10" xfId="0" applyNumberFormat="1" applyFont="1" applyBorder="1" applyAlignment="1">
      <alignment horizontal="right"/>
    </xf>
    <xf numFmtId="3" fontId="50" fillId="0" borderId="10" xfId="0" applyNumberFormat="1" applyFont="1" applyBorder="1"/>
    <xf numFmtId="172" fontId="50" fillId="5" borderId="0" xfId="0" applyNumberFormat="1" applyFont="1" applyFill="1" applyBorder="1" applyAlignment="1">
      <alignment horizontal="right"/>
    </xf>
    <xf numFmtId="0" fontId="50" fillId="5" borderId="0" xfId="0" quotePrefix="1" applyFont="1" applyFill="1" applyAlignment="1">
      <alignment horizontal="left"/>
    </xf>
    <xf numFmtId="0" fontId="40" fillId="0" borderId="0" xfId="0" applyFont="1"/>
    <xf numFmtId="4" fontId="50" fillId="0" borderId="0" xfId="0" applyNumberFormat="1" applyFont="1" applyAlignment="1">
      <alignment horizontal="right"/>
    </xf>
    <xf numFmtId="4" fontId="51" fillId="15" borderId="0" xfId="0" applyNumberFormat="1" applyFont="1" applyFill="1" applyBorder="1" applyAlignment="1">
      <alignment horizontal="right"/>
    </xf>
    <xf numFmtId="0" fontId="50" fillId="0" borderId="0" xfId="0" applyFont="1" applyBorder="1"/>
    <xf numFmtId="4" fontId="50" fillId="0" borderId="0" xfId="0" applyNumberFormat="1" applyFont="1" applyBorder="1"/>
    <xf numFmtId="0" fontId="50" fillId="0" borderId="10" xfId="0" applyFont="1" applyBorder="1"/>
    <xf numFmtId="4" fontId="50" fillId="0" borderId="10" xfId="0" applyNumberFormat="1" applyFont="1" applyBorder="1"/>
    <xf numFmtId="2" fontId="50" fillId="0" borderId="0" xfId="0" applyNumberFormat="1" applyFont="1" applyBorder="1" applyAlignment="1">
      <alignment horizontal="right"/>
    </xf>
    <xf numFmtId="3" fontId="50" fillId="0" borderId="0" xfId="0" applyNumberFormat="1" applyFont="1"/>
    <xf numFmtId="0" fontId="52" fillId="0" borderId="0" xfId="0" applyFont="1" applyAlignment="1">
      <alignment horizontal="center" vertical="top"/>
    </xf>
    <xf numFmtId="3" fontId="40" fillId="0" borderId="0" xfId="0" applyNumberFormat="1" applyFont="1" applyAlignment="1">
      <alignment vertical="center"/>
    </xf>
    <xf numFmtId="0" fontId="53" fillId="0" borderId="0" xfId="0" applyFont="1" applyAlignment="1">
      <alignment horizontal="center" vertical="center"/>
    </xf>
    <xf numFmtId="2" fontId="40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center" vertical="top"/>
    </xf>
    <xf numFmtId="0" fontId="54" fillId="0" borderId="0" xfId="0" applyFont="1" applyAlignment="1">
      <alignment horizontal="center" vertical="top" wrapText="1"/>
    </xf>
    <xf numFmtId="180" fontId="40" fillId="0" borderId="0" xfId="0" applyNumberFormat="1" applyFont="1" applyAlignment="1">
      <alignment vertical="center"/>
    </xf>
    <xf numFmtId="180" fontId="50" fillId="5" borderId="0" xfId="0" applyNumberFormat="1" applyFont="1" applyFill="1" applyAlignment="1">
      <alignment vertical="top"/>
    </xf>
    <xf numFmtId="179" fontId="40" fillId="22" borderId="0" xfId="0" applyNumberFormat="1" applyFont="1" applyFill="1" applyAlignment="1">
      <alignment vertical="top"/>
    </xf>
    <xf numFmtId="1" fontId="6" fillId="10" borderId="4" xfId="0" applyNumberFormat="1" applyFont="1" applyFill="1" applyBorder="1" applyAlignment="1" applyProtection="1">
      <alignment vertical="center"/>
    </xf>
    <xf numFmtId="3" fontId="27" fillId="23" borderId="6" xfId="0" applyNumberFormat="1" applyFont="1" applyFill="1" applyBorder="1" applyAlignment="1" applyProtection="1">
      <alignment horizontal="right" vertical="center"/>
    </xf>
    <xf numFmtId="1" fontId="40" fillId="0" borderId="0" xfId="0" applyNumberFormat="1" applyFont="1" applyAlignment="1">
      <alignment vertical="center"/>
    </xf>
    <xf numFmtId="179" fontId="40" fillId="0" borderId="0" xfId="0" quotePrefix="1" applyNumberFormat="1" applyFont="1" applyAlignment="1">
      <alignment vertical="center"/>
    </xf>
    <xf numFmtId="4" fontId="15" fillId="29" borderId="33" xfId="0" applyNumberFormat="1" applyFont="1" applyFill="1" applyBorder="1" applyAlignment="1" applyProtection="1">
      <alignment horizontal="center" vertical="center" wrapText="1"/>
    </xf>
    <xf numFmtId="0" fontId="6" fillId="22" borderId="2" xfId="0" applyFont="1" applyFill="1" applyBorder="1" applyAlignment="1">
      <alignment horizontal="center" vertical="center" wrapText="1"/>
    </xf>
    <xf numFmtId="0" fontId="35" fillId="5" borderId="0" xfId="0" applyFont="1" applyFill="1" applyAlignment="1">
      <alignment horizontal="left" vertical="center"/>
    </xf>
    <xf numFmtId="0" fontId="41" fillId="5" borderId="2" xfId="0" applyFont="1" applyFill="1" applyBorder="1" applyAlignment="1">
      <alignment horizontal="center" wrapText="1"/>
    </xf>
    <xf numFmtId="0" fontId="15" fillId="1" borderId="7" xfId="0" applyNumberFormat="1" applyFont="1" applyFill="1" applyBorder="1" applyAlignment="1" applyProtection="1">
      <alignment horizontal="center" vertical="center" wrapText="1"/>
    </xf>
    <xf numFmtId="4" fontId="41" fillId="1" borderId="7" xfId="0" applyNumberFormat="1" applyFont="1" applyFill="1" applyBorder="1"/>
    <xf numFmtId="0" fontId="41" fillId="1" borderId="12" xfId="0" applyFont="1" applyFill="1" applyBorder="1"/>
    <xf numFmtId="178" fontId="29" fillId="12" borderId="34" xfId="0" applyNumberFormat="1" applyFont="1" applyFill="1" applyBorder="1" applyAlignment="1" applyProtection="1">
      <alignment horizontal="right" vertical="center"/>
    </xf>
    <xf numFmtId="4" fontId="29" fillId="12" borderId="34" xfId="0" applyNumberFormat="1" applyFont="1" applyFill="1" applyBorder="1" applyAlignment="1" applyProtection="1">
      <alignment horizontal="right" vertical="center"/>
    </xf>
    <xf numFmtId="0" fontId="6" fillId="0" borderId="0" xfId="5" applyFont="1" applyAlignment="1"/>
    <xf numFmtId="165" fontId="6" fillId="0" borderId="33" xfId="5" applyNumberFormat="1" applyFont="1" applyBorder="1"/>
    <xf numFmtId="37" fontId="41" fillId="0" borderId="15" xfId="0" applyNumberFormat="1" applyFont="1" applyBorder="1"/>
    <xf numFmtId="175" fontId="41" fillId="0" borderId="15" xfId="0" applyNumberFormat="1" applyFont="1" applyBorder="1"/>
    <xf numFmtId="43" fontId="41" fillId="0" borderId="17" xfId="0" applyNumberFormat="1" applyFont="1" applyBorder="1"/>
    <xf numFmtId="4" fontId="41" fillId="0" borderId="32" xfId="0" applyNumberFormat="1" applyFont="1" applyBorder="1"/>
    <xf numFmtId="37" fontId="41" fillId="0" borderId="44" xfId="0" applyNumberFormat="1" applyFont="1" applyBorder="1"/>
    <xf numFmtId="175" fontId="41" fillId="0" borderId="44" xfId="0" applyNumberFormat="1" applyFont="1" applyBorder="1"/>
    <xf numFmtId="4" fontId="6" fillId="0" borderId="32" xfId="5" applyNumberFormat="1" applyFont="1" applyBorder="1"/>
    <xf numFmtId="0" fontId="41" fillId="0" borderId="11" xfId="0" applyFont="1" applyBorder="1"/>
    <xf numFmtId="0" fontId="41" fillId="0" borderId="46" xfId="0" applyFont="1" applyBorder="1"/>
    <xf numFmtId="3" fontId="41" fillId="0" borderId="2" xfId="0" applyNumberFormat="1" applyFont="1" applyBorder="1"/>
    <xf numFmtId="4" fontId="41" fillId="0" borderId="7" xfId="0" applyNumberFormat="1" applyFont="1" applyBorder="1"/>
    <xf numFmtId="0" fontId="41" fillId="0" borderId="47" xfId="0" applyFont="1" applyBorder="1"/>
    <xf numFmtId="3" fontId="41" fillId="0" borderId="45" xfId="0" applyNumberFormat="1" applyFont="1" applyBorder="1"/>
    <xf numFmtId="0" fontId="41" fillId="0" borderId="48" xfId="0" applyFont="1" applyBorder="1"/>
    <xf numFmtId="0" fontId="41" fillId="0" borderId="49" xfId="0" applyFont="1" applyBorder="1"/>
    <xf numFmtId="0" fontId="41" fillId="0" borderId="50" xfId="0" applyFont="1" applyBorder="1"/>
    <xf numFmtId="0" fontId="41" fillId="0" borderId="51" xfId="0" applyFont="1" applyBorder="1"/>
    <xf numFmtId="3" fontId="41" fillId="0" borderId="32" xfId="0" applyNumberFormat="1" applyFont="1" applyBorder="1"/>
    <xf numFmtId="3" fontId="41" fillId="0" borderId="44" xfId="0" applyNumberFormat="1" applyFont="1" applyBorder="1"/>
    <xf numFmtId="3" fontId="41" fillId="0" borderId="33" xfId="0" applyNumberFormat="1" applyFont="1" applyBorder="1"/>
    <xf numFmtId="0" fontId="41" fillId="0" borderId="52" xfId="0" applyFont="1" applyBorder="1"/>
    <xf numFmtId="0" fontId="41" fillId="0" borderId="53" xfId="0" applyFont="1" applyBorder="1"/>
    <xf numFmtId="0" fontId="41" fillId="0" borderId="54" xfId="0" applyFont="1" applyBorder="1"/>
    <xf numFmtId="3" fontId="6" fillId="0" borderId="6" xfId="5" applyNumberFormat="1" applyFont="1" applyBorder="1"/>
    <xf numFmtId="0" fontId="6" fillId="0" borderId="28" xfId="5" applyFont="1" applyBorder="1"/>
    <xf numFmtId="4" fontId="6" fillId="0" borderId="6" xfId="5" applyNumberFormat="1" applyFont="1" applyBorder="1"/>
    <xf numFmtId="0" fontId="6" fillId="0" borderId="12" xfId="5" applyFont="1" applyBorder="1"/>
    <xf numFmtId="0" fontId="6" fillId="0" borderId="10" xfId="5" applyFont="1" applyBorder="1"/>
    <xf numFmtId="0" fontId="6" fillId="0" borderId="11" xfId="5" applyFont="1" applyBorder="1"/>
    <xf numFmtId="3" fontId="6" fillId="0" borderId="7" xfId="5" applyNumberFormat="1" applyFont="1" applyBorder="1"/>
    <xf numFmtId="3" fontId="6" fillId="0" borderId="0" xfId="5" applyNumberFormat="1" applyFont="1" applyBorder="1"/>
    <xf numFmtId="3" fontId="6" fillId="0" borderId="2" xfId="5" applyNumberFormat="1" applyFont="1" applyBorder="1"/>
    <xf numFmtId="0" fontId="6" fillId="0" borderId="24" xfId="5" applyFont="1" applyBorder="1"/>
    <xf numFmtId="0" fontId="6" fillId="0" borderId="23" xfId="5" applyFont="1" applyBorder="1"/>
    <xf numFmtId="0" fontId="6" fillId="0" borderId="46" xfId="5" applyFont="1" applyBorder="1"/>
    <xf numFmtId="181" fontId="15" fillId="10" borderId="6" xfId="0" applyNumberFormat="1" applyFont="1" applyFill="1" applyBorder="1" applyAlignment="1" applyProtection="1">
      <alignment horizontal="right" vertical="center"/>
    </xf>
    <xf numFmtId="181" fontId="14" fillId="4" borderId="6" xfId="0" applyNumberFormat="1" applyFont="1" applyFill="1" applyBorder="1" applyAlignment="1" applyProtection="1">
      <alignment horizontal="right" vertical="center"/>
    </xf>
    <xf numFmtId="177" fontId="40" fillId="0" borderId="0" xfId="0" applyNumberFormat="1" applyFont="1" applyAlignment="1">
      <alignment vertical="center"/>
    </xf>
    <xf numFmtId="4" fontId="6" fillId="0" borderId="0" xfId="5" applyNumberFormat="1" applyFont="1"/>
    <xf numFmtId="0" fontId="6" fillId="0" borderId="8" xfId="5" applyFont="1" applyBorder="1"/>
    <xf numFmtId="0" fontId="56" fillId="8" borderId="13" xfId="0" applyNumberFormat="1" applyFont="1" applyFill="1" applyBorder="1" applyAlignment="1" applyProtection="1">
      <alignment vertical="center"/>
    </xf>
    <xf numFmtId="3" fontId="57" fillId="10" borderId="4" xfId="0" applyNumberFormat="1" applyFont="1" applyFill="1" applyBorder="1" applyAlignment="1" applyProtection="1">
      <alignment horizontal="left"/>
    </xf>
    <xf numFmtId="0" fontId="6" fillId="0" borderId="0" xfId="5" applyFont="1" applyFill="1" applyAlignment="1">
      <alignment horizontal="center"/>
    </xf>
    <xf numFmtId="4" fontId="6" fillId="1" borderId="33" xfId="5" applyNumberFormat="1" applyFont="1" applyFill="1" applyBorder="1"/>
    <xf numFmtId="4" fontId="6" fillId="10" borderId="6" xfId="0" applyNumberFormat="1" applyFont="1" applyFill="1" applyBorder="1" applyAlignment="1" applyProtection="1">
      <alignment horizontal="right" vertical="center"/>
    </xf>
    <xf numFmtId="176" fontId="27" fillId="23" borderId="9" xfId="0" applyNumberFormat="1" applyFont="1" applyFill="1" applyBorder="1" applyAlignment="1" applyProtection="1">
      <alignment horizontal="right" vertical="center"/>
    </xf>
    <xf numFmtId="4" fontId="41" fillId="0" borderId="18" xfId="0" applyNumberFormat="1" applyFont="1" applyBorder="1"/>
    <xf numFmtId="4" fontId="41" fillId="0" borderId="55" xfId="0" applyNumberFormat="1" applyFont="1" applyBorder="1"/>
    <xf numFmtId="0" fontId="59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3" fontId="27" fillId="0" borderId="2" xfId="5" applyNumberFormat="1" applyFont="1" applyBorder="1"/>
    <xf numFmtId="3" fontId="27" fillId="0" borderId="0" xfId="5" applyNumberFormat="1" applyFont="1" applyBorder="1"/>
    <xf numFmtId="170" fontId="26" fillId="4" borderId="40" xfId="0" applyNumberFormat="1" applyFont="1" applyFill="1" applyBorder="1" applyAlignment="1" applyProtection="1">
      <alignment horizontal="right"/>
    </xf>
    <xf numFmtId="4" fontId="33" fillId="4" borderId="6" xfId="0" applyNumberFormat="1" applyFont="1" applyFill="1" applyBorder="1" applyAlignment="1" applyProtection="1">
      <alignment horizontal="right"/>
    </xf>
    <xf numFmtId="4" fontId="32" fillId="20" borderId="4" xfId="0" applyNumberFormat="1" applyFont="1" applyFill="1" applyBorder="1" applyAlignment="1" applyProtection="1">
      <alignment horizontal="right"/>
    </xf>
    <xf numFmtId="170" fontId="26" fillId="4" borderId="6" xfId="0" applyNumberFormat="1" applyFont="1" applyFill="1" applyBorder="1" applyAlignment="1" applyProtection="1">
      <alignment horizontal="right"/>
    </xf>
    <xf numFmtId="3" fontId="15" fillId="10" borderId="8" xfId="0" applyNumberFormat="1" applyFont="1" applyFill="1" applyBorder="1" applyAlignment="1" applyProtection="1">
      <alignment horizontal="right"/>
    </xf>
    <xf numFmtId="4" fontId="6" fillId="0" borderId="0" xfId="0" applyNumberFormat="1" applyFont="1" applyBorder="1"/>
    <xf numFmtId="4" fontId="6" fillId="0" borderId="2" xfId="0" applyNumberFormat="1" applyFont="1" applyBorder="1"/>
    <xf numFmtId="4" fontId="43" fillId="31" borderId="33" xfId="0" applyNumberFormat="1" applyFont="1" applyFill="1" applyBorder="1" applyAlignment="1" applyProtection="1">
      <alignment horizontal="center" vertical="center" wrapText="1"/>
    </xf>
    <xf numFmtId="0" fontId="5" fillId="9" borderId="2" xfId="0" applyNumberFormat="1" applyFont="1" applyFill="1" applyBorder="1" applyAlignment="1" applyProtection="1">
      <alignment horizontal="right" vertical="top"/>
    </xf>
    <xf numFmtId="0" fontId="41" fillId="5" borderId="0" xfId="0" applyFont="1" applyFill="1" applyBorder="1" applyAlignment="1">
      <alignment horizontal="center" wrapText="1"/>
    </xf>
    <xf numFmtId="0" fontId="6" fillId="0" borderId="0" xfId="5" applyFont="1" applyAlignment="1">
      <alignment horizontal="center"/>
    </xf>
    <xf numFmtId="0" fontId="6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3" fontId="6" fillId="0" borderId="6" xfId="7" applyNumberFormat="1" applyFont="1" applyFill="1" applyBorder="1"/>
    <xf numFmtId="0" fontId="6" fillId="5" borderId="7" xfId="0" applyNumberFormat="1" applyFont="1" applyFill="1" applyBorder="1" applyAlignment="1" applyProtection="1">
      <alignment horizontal="center" vertical="center" wrapText="1"/>
    </xf>
    <xf numFmtId="0" fontId="6" fillId="5" borderId="15" xfId="0" applyNumberFormat="1" applyFont="1" applyFill="1" applyBorder="1" applyAlignment="1" applyProtection="1">
      <alignment horizontal="right" vertical="center" wrapText="1"/>
    </xf>
    <xf numFmtId="0" fontId="43" fillId="22" borderId="6" xfId="0" applyFont="1" applyFill="1" applyBorder="1" applyAlignment="1">
      <alignment horizontal="center" vertical="center" wrapText="1"/>
    </xf>
    <xf numFmtId="0" fontId="0" fillId="30" borderId="0" xfId="0" applyFill="1"/>
    <xf numFmtId="0" fontId="7" fillId="30" borderId="0" xfId="0" applyFont="1" applyFill="1"/>
    <xf numFmtId="0" fontId="6" fillId="5" borderId="0" xfId="0" applyFont="1" applyFill="1" applyBorder="1" applyAlignment="1">
      <alignment horizontal="center" wrapText="1"/>
    </xf>
    <xf numFmtId="0" fontId="63" fillId="5" borderId="0" xfId="0" applyNumberFormat="1" applyFont="1" applyFill="1" applyBorder="1" applyAlignment="1" applyProtection="1"/>
    <xf numFmtId="0" fontId="50" fillId="0" borderId="0" xfId="0" applyFont="1" applyAlignment="1">
      <alignment horizontal="center" vertical="center"/>
    </xf>
    <xf numFmtId="0" fontId="43" fillId="0" borderId="0" xfId="5" applyFont="1"/>
    <xf numFmtId="0" fontId="64" fillId="30" borderId="0" xfId="0" applyFont="1" applyFill="1"/>
    <xf numFmtId="3" fontId="43" fillId="0" borderId="6" xfId="0" applyNumberFormat="1" applyFont="1" applyBorder="1"/>
    <xf numFmtId="0" fontId="43" fillId="0" borderId="10" xfId="5" applyFont="1" applyBorder="1"/>
    <xf numFmtId="3" fontId="43" fillId="0" borderId="0" xfId="5" applyNumberFormat="1" applyFont="1" applyBorder="1"/>
    <xf numFmtId="0" fontId="43" fillId="0" borderId="23" xfId="5" applyFont="1" applyBorder="1"/>
    <xf numFmtId="0" fontId="15" fillId="5" borderId="7" xfId="0" applyNumberFormat="1" applyFont="1" applyFill="1" applyBorder="1" applyAlignment="1" applyProtection="1">
      <alignment horizontal="center" vertical="center" wrapText="1"/>
    </xf>
    <xf numFmtId="4" fontId="6" fillId="0" borderId="0" xfId="5" applyNumberFormat="1" applyFont="1" applyBorder="1"/>
    <xf numFmtId="165" fontId="6" fillId="0" borderId="22" xfId="5" applyNumberFormat="1" applyFont="1" applyBorder="1"/>
    <xf numFmtId="4" fontId="15" fillId="29" borderId="22" xfId="0" applyNumberFormat="1" applyFont="1" applyFill="1" applyBorder="1" applyAlignment="1" applyProtection="1">
      <alignment horizontal="center" vertical="center" wrapText="1"/>
    </xf>
    <xf numFmtId="0" fontId="15" fillId="5" borderId="58" xfId="0" applyNumberFormat="1" applyFont="1" applyFill="1" applyBorder="1" applyAlignment="1" applyProtection="1">
      <alignment horizontal="center" vertical="center" wrapText="1"/>
    </xf>
    <xf numFmtId="4" fontId="6" fillId="0" borderId="58" xfId="5" applyNumberFormat="1" applyFont="1" applyBorder="1"/>
    <xf numFmtId="4" fontId="6" fillId="0" borderId="57" xfId="5" applyNumberFormat="1" applyFont="1" applyBorder="1"/>
    <xf numFmtId="0" fontId="16" fillId="5" borderId="0" xfId="0" applyNumberFormat="1" applyFont="1" applyFill="1" applyBorder="1" applyAlignment="1" applyProtection="1">
      <alignment vertical="center" wrapText="1"/>
    </xf>
    <xf numFmtId="0" fontId="16" fillId="5" borderId="0" xfId="0" applyNumberFormat="1" applyFont="1" applyFill="1" applyBorder="1" applyAlignment="1" applyProtection="1">
      <alignment horizontal="left" vertical="center" wrapText="1"/>
    </xf>
    <xf numFmtId="182" fontId="50" fillId="0" borderId="16" xfId="0" applyNumberFormat="1" applyFont="1" applyBorder="1"/>
    <xf numFmtId="0" fontId="40" fillId="0" borderId="0" xfId="0" applyFont="1" applyAlignment="1">
      <alignment horizontal="right" vertical="center"/>
    </xf>
    <xf numFmtId="183" fontId="65" fillId="22" borderId="0" xfId="0" applyNumberFormat="1" applyFont="1" applyFill="1" applyBorder="1" applyAlignment="1">
      <alignment horizontal="left" vertical="top"/>
    </xf>
    <xf numFmtId="184" fontId="65" fillId="22" borderId="0" xfId="0" applyNumberFormat="1" applyFont="1" applyFill="1" applyBorder="1" applyAlignment="1">
      <alignment horizontal="left" vertical="top"/>
    </xf>
    <xf numFmtId="185" fontId="65" fillId="22" borderId="0" xfId="0" applyNumberFormat="1" applyFont="1" applyFill="1" applyBorder="1" applyAlignment="1">
      <alignment horizontal="left" vertical="top"/>
    </xf>
    <xf numFmtId="186" fontId="65" fillId="22" borderId="0" xfId="0" applyNumberFormat="1" applyFont="1" applyFill="1" applyBorder="1" applyAlignment="1">
      <alignment horizontal="left" vertical="top"/>
    </xf>
    <xf numFmtId="0" fontId="4" fillId="5" borderId="13" xfId="0" applyFont="1" applyFill="1" applyBorder="1" applyAlignment="1">
      <alignment vertical="top"/>
    </xf>
    <xf numFmtId="3" fontId="66" fillId="33" borderId="4" xfId="0" applyNumberFormat="1" applyFont="1" applyFill="1" applyBorder="1" applyAlignment="1" applyProtection="1">
      <alignment horizontal="right"/>
    </xf>
    <xf numFmtId="3" fontId="18" fillId="4" borderId="56" xfId="0" applyNumberFormat="1" applyFont="1" applyFill="1" applyBorder="1" applyAlignment="1" applyProtection="1">
      <alignment horizontal="right" vertical="center"/>
    </xf>
    <xf numFmtId="0" fontId="2" fillId="8" borderId="2" xfId="0" applyNumberFormat="1" applyFont="1" applyFill="1" applyBorder="1" applyAlignment="1" applyProtection="1">
      <alignment horizontal="center" vertical="center"/>
    </xf>
    <xf numFmtId="0" fontId="2" fillId="8" borderId="6" xfId="0" applyNumberFormat="1" applyFont="1" applyFill="1" applyBorder="1" applyAlignment="1" applyProtection="1">
      <alignment horizontal="center" vertical="center"/>
    </xf>
    <xf numFmtId="0" fontId="2" fillId="8" borderId="7" xfId="0" applyNumberFormat="1" applyFont="1" applyFill="1" applyBorder="1" applyAlignment="1" applyProtection="1">
      <alignment horizontal="center" vertical="center"/>
    </xf>
    <xf numFmtId="0" fontId="2" fillId="8" borderId="0" xfId="0" applyNumberFormat="1" applyFont="1" applyFill="1" applyBorder="1" applyAlignment="1" applyProtection="1">
      <alignment horizontal="center" vertical="center"/>
    </xf>
    <xf numFmtId="187" fontId="12" fillId="5" borderId="2" xfId="0" applyNumberFormat="1" applyFont="1" applyFill="1" applyBorder="1" applyAlignment="1" applyProtection="1">
      <alignment horizontal="center" vertical="center"/>
    </xf>
    <xf numFmtId="4" fontId="6" fillId="10" borderId="7" xfId="0" applyNumberFormat="1" applyFont="1" applyFill="1" applyBorder="1" applyAlignment="1" applyProtection="1">
      <alignment vertical="center"/>
    </xf>
    <xf numFmtId="4" fontId="21" fillId="3" borderId="4" xfId="0" applyNumberFormat="1" applyFont="1" applyFill="1" applyBorder="1" applyAlignment="1" applyProtection="1">
      <alignment horizontal="right" vertical="center"/>
    </xf>
    <xf numFmtId="4" fontId="6" fillId="10" borderId="6" xfId="0" applyNumberFormat="1" applyFont="1" applyFill="1" applyBorder="1" applyAlignment="1" applyProtection="1">
      <alignment vertical="center"/>
    </xf>
    <xf numFmtId="4" fontId="6" fillId="10" borderId="9" xfId="0" applyNumberFormat="1" applyFont="1" applyFill="1" applyBorder="1" applyAlignment="1" applyProtection="1">
      <alignment vertical="center"/>
    </xf>
    <xf numFmtId="0" fontId="31" fillId="5" borderId="0" xfId="0" applyFont="1" applyFill="1" applyAlignment="1">
      <alignment horizontal="left" vertical="center"/>
    </xf>
    <xf numFmtId="0" fontId="12" fillId="5" borderId="2" xfId="0" applyNumberFormat="1" applyFont="1" applyFill="1" applyBorder="1" applyAlignment="1" applyProtection="1">
      <alignment horizontal="center" vertical="center"/>
    </xf>
    <xf numFmtId="3" fontId="24" fillId="27" borderId="35" xfId="0" applyNumberFormat="1" applyFont="1" applyFill="1" applyBorder="1" applyAlignment="1" applyProtection="1">
      <alignment horizontal="right"/>
    </xf>
    <xf numFmtId="3" fontId="24" fillId="27" borderId="9" xfId="0" applyNumberFormat="1" applyFont="1" applyFill="1" applyBorder="1" applyAlignment="1" applyProtection="1">
      <alignment horizontal="right"/>
    </xf>
    <xf numFmtId="3" fontId="24" fillId="27" borderId="8" xfId="0" applyNumberFormat="1" applyFont="1" applyFill="1" applyBorder="1" applyAlignment="1" applyProtection="1">
      <alignment horizontal="right"/>
    </xf>
    <xf numFmtId="3" fontId="24" fillId="27" borderId="36" xfId="0" applyNumberFormat="1" applyFont="1" applyFill="1" applyBorder="1" applyAlignment="1" applyProtection="1">
      <alignment horizontal="right"/>
    </xf>
    <xf numFmtId="3" fontId="24" fillId="12" borderId="6" xfId="0" applyNumberFormat="1" applyFont="1" applyFill="1" applyBorder="1" applyAlignment="1" applyProtection="1">
      <alignment vertical="center"/>
    </xf>
    <xf numFmtId="0" fontId="58" fillId="5" borderId="0" xfId="0" applyNumberFormat="1" applyFont="1" applyFill="1" applyBorder="1" applyAlignment="1" applyProtection="1">
      <alignment horizontal="left" vertical="center" wrapText="1"/>
    </xf>
    <xf numFmtId="0" fontId="33" fillId="5" borderId="0" xfId="0" applyNumberFormat="1" applyFont="1" applyFill="1" applyBorder="1" applyAlignment="1" applyProtection="1">
      <alignment horizontal="left"/>
    </xf>
    <xf numFmtId="3" fontId="15" fillId="23" borderId="0" xfId="0" applyNumberFormat="1" applyFont="1" applyFill="1" applyBorder="1" applyAlignment="1" applyProtection="1">
      <alignment horizontal="right"/>
    </xf>
    <xf numFmtId="3" fontId="15" fillId="6" borderId="2" xfId="0" applyNumberFormat="1" applyFont="1" applyFill="1" applyBorder="1" applyAlignment="1" applyProtection="1">
      <alignment horizontal="right"/>
    </xf>
    <xf numFmtId="3" fontId="36" fillId="20" borderId="4" xfId="0" applyNumberFormat="1" applyFont="1" applyFill="1" applyBorder="1" applyAlignment="1" applyProtection="1">
      <alignment horizontal="right"/>
    </xf>
    <xf numFmtId="3" fontId="18" fillId="4" borderId="9" xfId="0" applyNumberFormat="1" applyFont="1" applyFill="1" applyBorder="1" applyAlignment="1" applyProtection="1">
      <alignment horizontal="right" vertical="center"/>
    </xf>
    <xf numFmtId="0" fontId="0" fillId="32" borderId="0" xfId="0" applyFill="1" applyAlignment="1">
      <alignment wrapText="1"/>
    </xf>
    <xf numFmtId="3" fontId="26" fillId="24" borderId="40" xfId="0" applyNumberFormat="1" applyFont="1" applyFill="1" applyBorder="1" applyAlignment="1" applyProtection="1">
      <alignment horizontal="right"/>
    </xf>
    <xf numFmtId="3" fontId="26" fillId="20" borderId="40" xfId="0" applyNumberFormat="1" applyFont="1" applyFill="1" applyBorder="1" applyAlignment="1" applyProtection="1">
      <alignment horizontal="right"/>
    </xf>
    <xf numFmtId="3" fontId="26" fillId="20" borderId="59" xfId="0" applyNumberFormat="1" applyFont="1" applyFill="1" applyBorder="1" applyAlignment="1" applyProtection="1">
      <alignment horizontal="right"/>
    </xf>
    <xf numFmtId="0" fontId="69" fillId="9" borderId="0" xfId="0" applyNumberFormat="1" applyFont="1" applyFill="1" applyBorder="1" applyAlignment="1" applyProtection="1">
      <alignment horizontal="left" vertical="top"/>
    </xf>
    <xf numFmtId="3" fontId="15" fillId="10" borderId="3" xfId="0" applyNumberFormat="1" applyFont="1" applyFill="1" applyBorder="1" applyAlignment="1" applyProtection="1">
      <alignment horizontal="right"/>
    </xf>
    <xf numFmtId="3" fontId="15" fillId="23" borderId="4" xfId="0" applyNumberFormat="1" applyFont="1" applyFill="1" applyBorder="1" applyAlignment="1" applyProtection="1">
      <alignment horizontal="right"/>
    </xf>
    <xf numFmtId="3" fontId="15" fillId="23" borderId="5" xfId="0" applyNumberFormat="1" applyFont="1" applyFill="1" applyBorder="1" applyAlignment="1" applyProtection="1">
      <alignment horizontal="right"/>
    </xf>
    <xf numFmtId="4" fontId="6" fillId="27" borderId="7" xfId="0" applyNumberFormat="1" applyFont="1" applyFill="1" applyBorder="1" applyAlignment="1" applyProtection="1">
      <alignment horizontal="center" vertical="center" wrapText="1"/>
    </xf>
    <xf numFmtId="175" fontId="41" fillId="0" borderId="0" xfId="0" applyNumberFormat="1" applyFont="1" applyAlignment="1">
      <alignment horizontal="right"/>
    </xf>
    <xf numFmtId="41" fontId="41" fillId="0" borderId="2" xfId="0" applyNumberFormat="1" applyFont="1" applyBorder="1" applyAlignment="1">
      <alignment horizontal="right"/>
    </xf>
    <xf numFmtId="4" fontId="32" fillId="20" borderId="1" xfId="0" applyNumberFormat="1" applyFont="1" applyFill="1" applyBorder="1" applyAlignment="1" applyProtection="1">
      <alignment horizontal="right"/>
    </xf>
    <xf numFmtId="3" fontId="18" fillId="4" borderId="11" xfId="0" applyNumberFormat="1" applyFont="1" applyFill="1" applyBorder="1" applyAlignment="1" applyProtection="1">
      <alignment horizontal="right"/>
    </xf>
    <xf numFmtId="3" fontId="18" fillId="4" borderId="10" xfId="0" applyNumberFormat="1" applyFont="1" applyFill="1" applyBorder="1" applyAlignment="1" applyProtection="1">
      <alignment horizontal="right"/>
    </xf>
    <xf numFmtId="3" fontId="18" fillId="4" borderId="8" xfId="0" applyNumberFormat="1" applyFont="1" applyFill="1" applyBorder="1" applyAlignment="1" applyProtection="1">
      <alignment horizontal="right"/>
    </xf>
    <xf numFmtId="3" fontId="18" fillId="4" borderId="60" xfId="0" applyNumberFormat="1" applyFont="1" applyFill="1" applyBorder="1" applyAlignment="1" applyProtection="1">
      <alignment horizontal="right"/>
    </xf>
    <xf numFmtId="3" fontId="15" fillId="4" borderId="11" xfId="0" applyNumberFormat="1" applyFont="1" applyFill="1" applyBorder="1" applyAlignment="1" applyProtection="1">
      <alignment horizontal="right"/>
    </xf>
    <xf numFmtId="3" fontId="18" fillId="4" borderId="14" xfId="0" applyNumberFormat="1" applyFont="1" applyFill="1" applyBorder="1" applyAlignment="1" applyProtection="1">
      <alignment horizontal="right"/>
    </xf>
    <xf numFmtId="4" fontId="43" fillId="0" borderId="32" xfId="5" applyNumberFormat="1" applyFont="1" applyBorder="1"/>
    <xf numFmtId="3" fontId="18" fillId="4" borderId="1" xfId="0" applyNumberFormat="1" applyFont="1" applyFill="1" applyBorder="1" applyAlignment="1" applyProtection="1">
      <alignment horizontal="right"/>
    </xf>
    <xf numFmtId="3" fontId="18" fillId="4" borderId="13" xfId="0" applyNumberFormat="1" applyFont="1" applyFill="1" applyBorder="1" applyAlignment="1" applyProtection="1">
      <alignment horizontal="right"/>
    </xf>
    <xf numFmtId="3" fontId="18" fillId="4" borderId="9" xfId="0" applyNumberFormat="1" applyFont="1" applyFill="1" applyBorder="1" applyAlignment="1" applyProtection="1">
      <alignment horizontal="right"/>
    </xf>
    <xf numFmtId="3" fontId="18" fillId="4" borderId="61" xfId="0" applyNumberFormat="1" applyFont="1" applyFill="1" applyBorder="1" applyAlignment="1" applyProtection="1">
      <alignment horizontal="right"/>
    </xf>
    <xf numFmtId="3" fontId="18" fillId="4" borderId="62" xfId="0" applyNumberFormat="1" applyFont="1" applyFill="1" applyBorder="1" applyAlignment="1" applyProtection="1">
      <alignment horizontal="right"/>
    </xf>
    <xf numFmtId="3" fontId="18" fillId="4" borderId="63" xfId="0" applyNumberFormat="1" applyFont="1" applyFill="1" applyBorder="1" applyAlignment="1" applyProtection="1">
      <alignment horizontal="right"/>
    </xf>
    <xf numFmtId="0" fontId="68" fillId="22" borderId="0" xfId="0" applyFont="1" applyFill="1"/>
    <xf numFmtId="0" fontId="1" fillId="5" borderId="0" xfId="0" applyFont="1" applyFill="1"/>
    <xf numFmtId="0" fontId="72" fillId="9" borderId="0" xfId="0" applyNumberFormat="1" applyFont="1" applyFill="1" applyBorder="1" applyAlignment="1" applyProtection="1">
      <alignment horizontal="left" vertical="center"/>
    </xf>
    <xf numFmtId="4" fontId="17" fillId="10" borderId="9" xfId="0" applyNumberFormat="1" applyFont="1" applyFill="1" applyBorder="1" applyAlignment="1" applyProtection="1">
      <alignment horizontal="right" vertical="center"/>
    </xf>
    <xf numFmtId="3" fontId="6" fillId="24" borderId="11" xfId="0" applyNumberFormat="1" applyFont="1" applyFill="1" applyBorder="1" applyAlignment="1" applyProtection="1">
      <alignment horizontal="right" vertical="center"/>
    </xf>
    <xf numFmtId="3" fontId="6" fillId="24" borderId="8" xfId="0" applyNumberFormat="1" applyFont="1" applyFill="1" applyBorder="1" applyAlignment="1" applyProtection="1">
      <alignment horizontal="right" vertical="center"/>
    </xf>
    <xf numFmtId="1" fontId="6" fillId="23" borderId="7" xfId="0" applyNumberFormat="1" applyFont="1" applyFill="1" applyBorder="1" applyAlignment="1" applyProtection="1">
      <alignment vertical="center"/>
    </xf>
    <xf numFmtId="1" fontId="6" fillId="23" borderId="6" xfId="0" applyNumberFormat="1" applyFont="1" applyFill="1" applyBorder="1" applyAlignment="1" applyProtection="1">
      <alignment vertical="center"/>
    </xf>
    <xf numFmtId="0" fontId="74" fillId="9" borderId="7" xfId="14" applyNumberFormat="1" applyFont="1" applyFill="1" applyBorder="1" applyAlignment="1" applyProtection="1">
      <alignment vertical="top"/>
    </xf>
    <xf numFmtId="0" fontId="74" fillId="9" borderId="0" xfId="14" applyNumberFormat="1" applyFont="1" applyFill="1" applyBorder="1" applyAlignment="1" applyProtection="1">
      <alignment vertical="top"/>
    </xf>
    <xf numFmtId="0" fontId="27" fillId="0" borderId="0" xfId="5" applyFont="1" applyAlignment="1">
      <alignment horizontal="center"/>
    </xf>
    <xf numFmtId="4" fontId="6" fillId="0" borderId="0" xfId="0" applyNumberFormat="1" applyFont="1"/>
    <xf numFmtId="3" fontId="6" fillId="0" borderId="6" xfId="0" applyNumberFormat="1" applyFont="1" applyBorder="1"/>
    <xf numFmtId="3" fontId="6" fillId="0" borderId="65" xfId="5" applyNumberFormat="1" applyFont="1" applyBorder="1"/>
    <xf numFmtId="3" fontId="43" fillId="0" borderId="70" xfId="0" applyNumberFormat="1" applyFont="1" applyBorder="1"/>
    <xf numFmtId="3" fontId="6" fillId="0" borderId="66" xfId="5" applyNumberFormat="1" applyFont="1" applyBorder="1"/>
    <xf numFmtId="3" fontId="6" fillId="0" borderId="12" xfId="5" applyNumberFormat="1" applyFont="1" applyBorder="1"/>
    <xf numFmtId="3" fontId="6" fillId="0" borderId="67" xfId="5" applyNumberFormat="1" applyFont="1" applyBorder="1"/>
    <xf numFmtId="3" fontId="6" fillId="0" borderId="68" xfId="5" applyNumberFormat="1" applyFont="1" applyBorder="1"/>
    <xf numFmtId="3" fontId="6" fillId="0" borderId="64" xfId="5" applyNumberFormat="1" applyFont="1" applyBorder="1"/>
    <xf numFmtId="3" fontId="6" fillId="0" borderId="69" xfId="5" applyNumberFormat="1" applyFont="1" applyBorder="1"/>
    <xf numFmtId="3" fontId="6" fillId="0" borderId="71" xfId="5" applyNumberFormat="1" applyFont="1" applyBorder="1"/>
    <xf numFmtId="3" fontId="43" fillId="14" borderId="6" xfId="0" applyNumberFormat="1" applyFont="1" applyFill="1" applyBorder="1" applyAlignment="1" applyProtection="1">
      <alignment horizontal="center" vertical="center" wrapText="1"/>
    </xf>
    <xf numFmtId="3" fontId="43" fillId="1" borderId="6" xfId="0" applyNumberFormat="1" applyFont="1" applyFill="1" applyBorder="1"/>
    <xf numFmtId="3" fontId="43" fillId="1" borderId="8" xfId="0" applyNumberFormat="1" applyFont="1" applyFill="1" applyBorder="1"/>
    <xf numFmtId="3" fontId="43" fillId="0" borderId="28" xfId="0" applyNumberFormat="1" applyFont="1" applyBorder="1"/>
    <xf numFmtId="3" fontId="48" fillId="4" borderId="3" xfId="0" applyNumberFormat="1" applyFont="1" applyFill="1" applyBorder="1" applyAlignment="1" applyProtection="1">
      <alignment horizontal="right"/>
    </xf>
    <xf numFmtId="3" fontId="48" fillId="20" borderId="4" xfId="0" applyNumberFormat="1" applyFont="1" applyFill="1" applyBorder="1" applyAlignment="1" applyProtection="1">
      <alignment horizontal="right"/>
    </xf>
    <xf numFmtId="3" fontId="48" fillId="20" borderId="5" xfId="0" applyNumberFormat="1" applyFont="1" applyFill="1" applyBorder="1" applyAlignment="1" applyProtection="1">
      <alignment horizontal="right"/>
    </xf>
    <xf numFmtId="4" fontId="43" fillId="0" borderId="6" xfId="5" applyNumberFormat="1" applyFont="1" applyBorder="1" applyAlignment="1">
      <alignment horizontal="right"/>
    </xf>
    <xf numFmtId="0" fontId="20" fillId="5" borderId="0" xfId="0" applyNumberFormat="1" applyFont="1" applyFill="1" applyBorder="1" applyAlignment="1" applyProtection="1"/>
    <xf numFmtId="0" fontId="20" fillId="5" borderId="13" xfId="0" applyNumberFormat="1" applyFont="1" applyFill="1" applyBorder="1" applyAlignment="1" applyProtection="1"/>
    <xf numFmtId="4" fontId="6" fillId="23" borderId="6" xfId="0" applyNumberFormat="1" applyFont="1" applyFill="1" applyBorder="1" applyAlignment="1" applyProtection="1">
      <alignment horizontal="right" vertical="center"/>
    </xf>
    <xf numFmtId="0" fontId="41" fillId="5" borderId="7" xfId="0" applyFont="1" applyFill="1" applyBorder="1" applyAlignment="1">
      <alignment horizontal="center" wrapText="1"/>
    </xf>
    <xf numFmtId="0" fontId="41" fillId="5" borderId="0" xfId="0" applyFont="1" applyFill="1" applyBorder="1" applyAlignment="1">
      <alignment horizontal="center" wrapText="1"/>
    </xf>
    <xf numFmtId="0" fontId="6" fillId="0" borderId="7" xfId="5" applyFont="1" applyBorder="1" applyAlignment="1">
      <alignment horizontal="center"/>
    </xf>
    <xf numFmtId="0" fontId="6" fillId="0" borderId="0" xfId="5" applyFont="1" applyBorder="1" applyAlignment="1">
      <alignment horizontal="center"/>
    </xf>
    <xf numFmtId="0" fontId="6" fillId="0" borderId="2" xfId="5" applyFont="1" applyBorder="1" applyAlignment="1">
      <alignment horizontal="center"/>
    </xf>
    <xf numFmtId="0" fontId="41" fillId="5" borderId="0" xfId="0" applyFont="1" applyFill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1" fillId="5" borderId="7" xfId="0" applyFont="1" applyFill="1" applyBorder="1" applyAlignment="1">
      <alignment horizontal="center"/>
    </xf>
    <xf numFmtId="0" fontId="41" fillId="5" borderId="0" xfId="0" applyFont="1" applyFill="1" applyBorder="1" applyAlignment="1">
      <alignment horizontal="center"/>
    </xf>
    <xf numFmtId="0" fontId="41" fillId="1" borderId="7" xfId="0" applyFont="1" applyFill="1" applyBorder="1" applyAlignment="1">
      <alignment horizontal="center"/>
    </xf>
    <xf numFmtId="0" fontId="41" fillId="1" borderId="0" xfId="0" applyFont="1" applyFill="1" applyBorder="1" applyAlignment="1">
      <alignment horizontal="center"/>
    </xf>
    <xf numFmtId="0" fontId="41" fillId="1" borderId="2" xfId="0" applyFont="1" applyFill="1" applyBorder="1" applyAlignment="1">
      <alignment horizontal="center"/>
    </xf>
    <xf numFmtId="0" fontId="41" fillId="0" borderId="7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2" xfId="0" applyFont="1" applyBorder="1" applyAlignment="1">
      <alignment horizontal="center"/>
    </xf>
    <xf numFmtId="0" fontId="6" fillId="0" borderId="0" xfId="5" applyFont="1" applyAlignment="1">
      <alignment horizontal="center"/>
    </xf>
    <xf numFmtId="0" fontId="27" fillId="0" borderId="0" xfId="5" applyFont="1" applyAlignment="1">
      <alignment horizontal="center"/>
    </xf>
    <xf numFmtId="0" fontId="57" fillId="0" borderId="0" xfId="5" applyFont="1" applyAlignment="1">
      <alignment horizontal="center"/>
    </xf>
    <xf numFmtId="0" fontId="75" fillId="5" borderId="10" xfId="0" applyNumberFormat="1" applyFont="1" applyFill="1" applyBorder="1" applyAlignment="1" applyProtection="1">
      <alignment horizontal="left" vertical="center" wrapText="1"/>
    </xf>
    <xf numFmtId="0" fontId="16" fillId="3" borderId="1" xfId="0" applyNumberFormat="1" applyFont="1" applyFill="1" applyBorder="1" applyAlignment="1" applyProtection="1">
      <alignment horizontal="left" vertical="center"/>
    </xf>
    <xf numFmtId="0" fontId="16" fillId="3" borderId="3" xfId="0" applyNumberFormat="1" applyFont="1" applyFill="1" applyBorder="1" applyAlignment="1" applyProtection="1">
      <alignment horizontal="left" vertical="center"/>
    </xf>
    <xf numFmtId="0" fontId="16" fillId="22" borderId="0" xfId="0" applyNumberFormat="1" applyFont="1" applyFill="1" applyBorder="1" applyAlignment="1" applyProtection="1">
      <alignment horizontal="left" vertical="center"/>
    </xf>
    <xf numFmtId="0" fontId="16" fillId="22" borderId="2" xfId="0" applyNumberFormat="1" applyFont="1" applyFill="1" applyBorder="1" applyAlignment="1" applyProtection="1">
      <alignment horizontal="left" vertical="center"/>
    </xf>
    <xf numFmtId="0" fontId="16" fillId="22" borderId="10" xfId="0" applyNumberFormat="1" applyFont="1" applyFill="1" applyBorder="1" applyAlignment="1" applyProtection="1">
      <alignment horizontal="left" vertical="center"/>
    </xf>
    <xf numFmtId="0" fontId="16" fillId="22" borderId="11" xfId="0" applyNumberFormat="1" applyFont="1" applyFill="1" applyBorder="1" applyAlignment="1" applyProtection="1">
      <alignment horizontal="left" vertical="center"/>
    </xf>
    <xf numFmtId="0" fontId="35" fillId="5" borderId="0" xfId="0" applyFont="1" applyFill="1" applyAlignment="1">
      <alignment horizontal="left" vertical="center"/>
    </xf>
    <xf numFmtId="0" fontId="58" fillId="5" borderId="10" xfId="0" applyNumberFormat="1" applyFont="1" applyFill="1" applyBorder="1" applyAlignment="1" applyProtection="1">
      <alignment horizontal="left" vertical="center" wrapText="1"/>
    </xf>
    <xf numFmtId="0" fontId="33" fillId="5" borderId="10" xfId="0" applyNumberFormat="1" applyFont="1" applyFill="1" applyBorder="1" applyAlignment="1" applyProtection="1">
      <alignment horizontal="left" vertical="center" wrapText="1"/>
    </xf>
    <xf numFmtId="0" fontId="2" fillId="7" borderId="1" xfId="0" applyNumberFormat="1" applyFont="1" applyFill="1" applyBorder="1" applyAlignment="1" applyProtection="1">
      <alignment horizontal="left" vertical="center" wrapText="1"/>
    </xf>
    <xf numFmtId="0" fontId="2" fillId="7" borderId="3" xfId="0" applyNumberFormat="1" applyFont="1" applyFill="1" applyBorder="1" applyAlignment="1" applyProtection="1">
      <alignment horizontal="left" vertical="center" wrapText="1"/>
    </xf>
    <xf numFmtId="0" fontId="60" fillId="5" borderId="13" xfId="0" applyNumberFormat="1" applyFont="1" applyFill="1" applyBorder="1" applyAlignment="1" applyProtection="1">
      <alignment horizontal="left" vertical="center" wrapText="1"/>
    </xf>
    <xf numFmtId="0" fontId="61" fillId="5" borderId="13" xfId="0" applyNumberFormat="1" applyFont="1" applyFill="1" applyBorder="1" applyAlignment="1" applyProtection="1">
      <alignment horizontal="left" vertical="center" wrapText="1"/>
    </xf>
    <xf numFmtId="0" fontId="16" fillId="5" borderId="0" xfId="0" applyNumberFormat="1" applyFont="1" applyFill="1" applyBorder="1" applyAlignment="1" applyProtection="1">
      <alignment horizontal="left" vertical="center"/>
    </xf>
    <xf numFmtId="0" fontId="16" fillId="5" borderId="2" xfId="0" applyNumberFormat="1" applyFont="1" applyFill="1" applyBorder="1" applyAlignment="1" applyProtection="1">
      <alignment horizontal="left" vertical="center"/>
    </xf>
    <xf numFmtId="0" fontId="23" fillId="5" borderId="13" xfId="0" applyNumberFormat="1" applyFont="1" applyFill="1" applyBorder="1" applyAlignment="1" applyProtection="1">
      <alignment horizontal="left" vertical="center" wrapText="1"/>
    </xf>
    <xf numFmtId="0" fontId="19" fillId="19" borderId="1" xfId="0" applyNumberFormat="1" applyFont="1" applyFill="1" applyBorder="1" applyAlignment="1" applyProtection="1">
      <alignment horizontal="left" vertical="center" wrapText="1"/>
    </xf>
    <xf numFmtId="0" fontId="19" fillId="19" borderId="3" xfId="0" applyNumberFormat="1" applyFont="1" applyFill="1" applyBorder="1" applyAlignment="1" applyProtection="1">
      <alignment horizontal="left" vertical="center" wrapText="1"/>
    </xf>
    <xf numFmtId="0" fontId="19" fillId="5" borderId="13" xfId="0" applyNumberFormat="1" applyFont="1" applyFill="1" applyBorder="1" applyAlignment="1" applyProtection="1">
      <alignment horizontal="left" vertical="top" wrapText="1"/>
    </xf>
    <xf numFmtId="0" fontId="19" fillId="5" borderId="13" xfId="0" applyNumberFormat="1" applyFont="1" applyFill="1" applyBorder="1" applyAlignment="1" applyProtection="1">
      <alignment horizontal="left" vertical="top"/>
    </xf>
    <xf numFmtId="3" fontId="24" fillId="12" borderId="8" xfId="0" applyNumberFormat="1" applyFont="1" applyFill="1" applyBorder="1" applyAlignment="1" applyProtection="1">
      <alignment horizontal="right" vertical="center"/>
    </xf>
    <xf numFmtId="3" fontId="24" fillId="12" borderId="56" xfId="0" applyNumberFormat="1" applyFont="1" applyFill="1" applyBorder="1" applyAlignment="1" applyProtection="1">
      <alignment horizontal="right" vertical="center"/>
    </xf>
    <xf numFmtId="3" fontId="24" fillId="12" borderId="40" xfId="0" applyNumberFormat="1" applyFont="1" applyFill="1" applyBorder="1" applyAlignment="1" applyProtection="1">
      <alignment horizontal="right" vertical="center"/>
    </xf>
    <xf numFmtId="3" fontId="24" fillId="12" borderId="9" xfId="0" applyNumberFormat="1" applyFont="1" applyFill="1" applyBorder="1" applyAlignment="1" applyProtection="1">
      <alignment horizontal="right" vertical="center"/>
    </xf>
    <xf numFmtId="165" fontId="14" fillId="6" borderId="11" xfId="0" applyNumberFormat="1" applyFont="1" applyFill="1" applyBorder="1" applyAlignment="1" applyProtection="1">
      <alignment horizontal="left" vertical="center"/>
    </xf>
    <xf numFmtId="165" fontId="14" fillId="6" borderId="2" xfId="0" applyNumberFormat="1" applyFont="1" applyFill="1" applyBorder="1" applyAlignment="1" applyProtection="1">
      <alignment horizontal="left" vertical="center"/>
    </xf>
    <xf numFmtId="3" fontId="17" fillId="4" borderId="8" xfId="0" applyNumberFormat="1" applyFont="1" applyFill="1" applyBorder="1" applyAlignment="1" applyProtection="1">
      <alignment horizontal="right" vertical="center"/>
    </xf>
    <xf numFmtId="3" fontId="17" fillId="4" borderId="56" xfId="0" applyNumberFormat="1" applyFont="1" applyFill="1" applyBorder="1" applyAlignment="1" applyProtection="1">
      <alignment horizontal="right" vertical="center"/>
    </xf>
    <xf numFmtId="177" fontId="27" fillId="23" borderId="8" xfId="0" applyNumberFormat="1" applyFont="1" applyFill="1" applyBorder="1" applyAlignment="1" applyProtection="1">
      <alignment horizontal="right" vertical="center"/>
    </xf>
    <xf numFmtId="177" fontId="27" fillId="23" borderId="56" xfId="0" applyNumberFormat="1" applyFont="1" applyFill="1" applyBorder="1" applyAlignment="1" applyProtection="1">
      <alignment horizontal="right" vertical="center"/>
    </xf>
    <xf numFmtId="3" fontId="17" fillId="4" borderId="40" xfId="0" applyNumberFormat="1" applyFont="1" applyFill="1" applyBorder="1" applyAlignment="1" applyProtection="1">
      <alignment horizontal="right" vertical="center"/>
    </xf>
    <xf numFmtId="3" fontId="17" fillId="4" borderId="9" xfId="0" applyNumberFormat="1" applyFont="1" applyFill="1" applyBorder="1" applyAlignment="1" applyProtection="1">
      <alignment horizontal="right" vertical="center"/>
    </xf>
    <xf numFmtId="177" fontId="27" fillId="23" borderId="40" xfId="0" applyNumberFormat="1" applyFont="1" applyFill="1" applyBorder="1" applyAlignment="1" applyProtection="1">
      <alignment horizontal="right" vertical="center"/>
    </xf>
    <xf numFmtId="177" fontId="27" fillId="23" borderId="9" xfId="0" applyNumberFormat="1" applyFont="1" applyFill="1" applyBorder="1" applyAlignment="1" applyProtection="1">
      <alignment horizontal="right" vertical="center"/>
    </xf>
    <xf numFmtId="3" fontId="67" fillId="10" borderId="5" xfId="0" applyNumberFormat="1" applyFont="1" applyFill="1" applyBorder="1" applyAlignment="1" applyProtection="1">
      <alignment horizontal="center"/>
    </xf>
    <xf numFmtId="3" fontId="67" fillId="10" borderId="1" xfId="0" applyNumberFormat="1" applyFont="1" applyFill="1" applyBorder="1" applyAlignment="1" applyProtection="1">
      <alignment horizontal="center"/>
    </xf>
    <xf numFmtId="3" fontId="67" fillId="10" borderId="3" xfId="0" applyNumberFormat="1" applyFont="1" applyFill="1" applyBorder="1" applyAlignment="1" applyProtection="1">
      <alignment horizontal="center"/>
    </xf>
    <xf numFmtId="0" fontId="74" fillId="9" borderId="0" xfId="14" applyNumberFormat="1" applyFont="1" applyFill="1" applyBorder="1" applyAlignment="1" applyProtection="1">
      <alignment horizontal="left" vertical="top"/>
    </xf>
    <xf numFmtId="0" fontId="74" fillId="9" borderId="2" xfId="14" applyNumberFormat="1" applyFont="1" applyFill="1" applyBorder="1" applyAlignment="1" applyProtection="1">
      <alignment horizontal="left" vertical="top"/>
    </xf>
    <xf numFmtId="0" fontId="58" fillId="5" borderId="0" xfId="0" applyNumberFormat="1" applyFont="1" applyFill="1" applyBorder="1" applyAlignment="1" applyProtection="1">
      <alignment horizontal="left" vertical="center" wrapText="1"/>
    </xf>
    <xf numFmtId="0" fontId="60" fillId="5" borderId="0" xfId="0" applyNumberFormat="1" applyFont="1" applyFill="1" applyBorder="1" applyAlignment="1" applyProtection="1">
      <alignment horizontal="left" vertical="center" wrapText="1"/>
    </xf>
    <xf numFmtId="0" fontId="62" fillId="5" borderId="0" xfId="0" applyNumberFormat="1" applyFont="1" applyFill="1" applyBorder="1" applyAlignment="1" applyProtection="1">
      <alignment horizontal="left" vertical="center" wrapText="1"/>
    </xf>
    <xf numFmtId="3" fontId="17" fillId="4" borderId="6" xfId="0" applyNumberFormat="1" applyFont="1" applyFill="1" applyBorder="1" applyAlignment="1" applyProtection="1">
      <alignment horizontal="right" vertical="center"/>
    </xf>
    <xf numFmtId="177" fontId="27" fillId="23" borderId="6" xfId="0" applyNumberFormat="1" applyFont="1" applyFill="1" applyBorder="1" applyAlignment="1" applyProtection="1">
      <alignment horizontal="right" vertical="center"/>
    </xf>
    <xf numFmtId="0" fontId="13" fillId="9" borderId="0" xfId="0" applyNumberFormat="1" applyFont="1" applyFill="1" applyBorder="1" applyAlignment="1" applyProtection="1">
      <alignment horizontal="left" vertical="top" wrapText="1"/>
    </xf>
    <xf numFmtId="0" fontId="0" fillId="0" borderId="0" xfId="0" applyAlignment="1"/>
    <xf numFmtId="0" fontId="0" fillId="0" borderId="2" xfId="0" applyBorder="1" applyAlignment="1"/>
  </cellXfs>
  <cellStyles count="15">
    <cellStyle name="Dezimal 2" xfId="2"/>
    <cellStyle name="Komma" xfId="1" builtinId="3"/>
    <cellStyle name="Komma 3" xfId="3"/>
    <cellStyle name="Link" xfId="14" builtinId="8"/>
    <cellStyle name="Normal 2" xfId="11"/>
    <cellStyle name="Prozent 3" xfId="4"/>
    <cellStyle name="Standard" xfId="0" builtinId="0"/>
    <cellStyle name="Standard 2" xfId="5"/>
    <cellStyle name="Standard 2 2" xfId="13"/>
    <cellStyle name="Standard 3" xfId="9"/>
    <cellStyle name="Standard 3 2" xfId="12"/>
    <cellStyle name="Standard 5" xfId="6"/>
    <cellStyle name="Standard_FA-96-98" xfId="7"/>
    <cellStyle name="Standard_GDENAMEN" xfId="8"/>
    <cellStyle name="Titel" xfId="10"/>
  </cellStyles>
  <dxfs count="15">
    <dxf>
      <numFmt numFmtId="188" formatCode="#,##0&quot;°&quot;"/>
    </dxf>
    <dxf>
      <numFmt numFmtId="188" formatCode="#,##0&quot;°&quot;"/>
    </dxf>
    <dxf>
      <numFmt numFmtId="188" formatCode="#,##0&quot;°&quot;"/>
    </dxf>
    <dxf>
      <numFmt numFmtId="188" formatCode="#,##0&quot;°&quot;"/>
    </dxf>
    <dxf>
      <numFmt numFmtId="188" formatCode="#,##0&quot;°&quot;"/>
    </dxf>
    <dxf>
      <numFmt numFmtId="188" formatCode="#,##0&quot;°&quot;"/>
    </dxf>
    <dxf>
      <numFmt numFmtId="188" formatCode="#,##0&quot;°&quot;"/>
    </dxf>
    <dxf>
      <numFmt numFmtId="188" formatCode="#,##0&quot;°&quot;"/>
    </dxf>
    <dxf>
      <numFmt numFmtId="188" formatCode="#,##0&quot;°&quot;"/>
    </dxf>
    <dxf>
      <numFmt numFmtId="188" formatCode="#,##0&quot;°&quot;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66"/>
      <color rgb="FF33CCCC"/>
      <color rgb="FF0000FF"/>
      <color rgb="FF00FFFF"/>
      <color rgb="FFFFFF99"/>
      <color rgb="FF00CCFF"/>
      <color rgb="FFFF5050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Style="combo" dx="15" fmlaLink="'Vollzug 2021_22'!$A$3" fmlaRange="'Vollzug 2021_22'!$D$4:$D$341" sel="1" val="145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Drop" dropStyle="combo" dx="15" fmlaLink="'Vollzug 2021_22'!$A$3" fmlaRange="'Vollzug 2021_22'!$D$4:$D$341" sel="1" val="0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0</xdr:row>
          <xdr:rowOff>171450</xdr:rowOff>
        </xdr:from>
        <xdr:to>
          <xdr:col>2</xdr:col>
          <xdr:colOff>9525</xdr:colOff>
          <xdr:row>2</xdr:row>
          <xdr:rowOff>57150</xdr:rowOff>
        </xdr:to>
        <xdr:sp macro="" textlink="">
          <xdr:nvSpPr>
            <xdr:cNvPr id="7169" name="Drop Dow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609600</xdr:colOff>
          <xdr:row>0</xdr:row>
          <xdr:rowOff>142875</xdr:rowOff>
        </xdr:from>
        <xdr:to>
          <xdr:col>9</xdr:col>
          <xdr:colOff>142875</xdr:colOff>
          <xdr:row>1</xdr:row>
          <xdr:rowOff>219075</xdr:rowOff>
        </xdr:to>
        <xdr:sp macro="" textlink="">
          <xdr:nvSpPr>
            <xdr:cNvPr id="7175" name="Button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CH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Ergebnis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28575</xdr:colOff>
          <xdr:row>0</xdr:row>
          <xdr:rowOff>142875</xdr:rowOff>
        </xdr:from>
        <xdr:to>
          <xdr:col>4</xdr:col>
          <xdr:colOff>695325</xdr:colOff>
          <xdr:row>1</xdr:row>
          <xdr:rowOff>219075</xdr:rowOff>
        </xdr:to>
        <xdr:sp macro="" textlink="">
          <xdr:nvSpPr>
            <xdr:cNvPr id="7176" name="Button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CH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Erfassen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771525</xdr:colOff>
          <xdr:row>0</xdr:row>
          <xdr:rowOff>142875</xdr:rowOff>
        </xdr:from>
        <xdr:to>
          <xdr:col>10</xdr:col>
          <xdr:colOff>1352550</xdr:colOff>
          <xdr:row>1</xdr:row>
          <xdr:rowOff>219075</xdr:rowOff>
        </xdr:to>
        <xdr:sp macro="" textlink="">
          <xdr:nvSpPr>
            <xdr:cNvPr id="7178" name="Button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100" b="1" i="1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Français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152400</xdr:colOff>
          <xdr:row>0</xdr:row>
          <xdr:rowOff>142875</xdr:rowOff>
        </xdr:from>
        <xdr:to>
          <xdr:col>6</xdr:col>
          <xdr:colOff>885825</xdr:colOff>
          <xdr:row>1</xdr:row>
          <xdr:rowOff>219075</xdr:rowOff>
        </xdr:to>
        <xdr:sp macro="" textlink="">
          <xdr:nvSpPr>
            <xdr:cNvPr id="7180" name="Button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CH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Zum Steuerertrag HRM2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695325</xdr:colOff>
          <xdr:row>0</xdr:row>
          <xdr:rowOff>38100</xdr:rowOff>
        </xdr:from>
        <xdr:to>
          <xdr:col>2</xdr:col>
          <xdr:colOff>1409700</xdr:colOff>
          <xdr:row>0</xdr:row>
          <xdr:rowOff>333375</xdr:rowOff>
        </xdr:to>
        <xdr:sp macro="" textlink="">
          <xdr:nvSpPr>
            <xdr:cNvPr id="16385" name="Button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CH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Zurück zur Prognose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1466850</xdr:colOff>
          <xdr:row>0</xdr:row>
          <xdr:rowOff>38100</xdr:rowOff>
        </xdr:from>
        <xdr:to>
          <xdr:col>2</xdr:col>
          <xdr:colOff>3095625</xdr:colOff>
          <xdr:row>0</xdr:row>
          <xdr:rowOff>333375</xdr:rowOff>
        </xdr:to>
        <xdr:sp macro="" textlink="">
          <xdr:nvSpPr>
            <xdr:cNvPr id="16386" name="Button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CH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Erfassen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2</xdr:col>
          <xdr:colOff>0</xdr:colOff>
          <xdr:row>2</xdr:row>
          <xdr:rowOff>47625</xdr:rowOff>
        </xdr:to>
        <xdr:sp macro="" textlink="">
          <xdr:nvSpPr>
            <xdr:cNvPr id="13313" name="Drop Down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923925</xdr:colOff>
          <xdr:row>0</xdr:row>
          <xdr:rowOff>142875</xdr:rowOff>
        </xdr:from>
        <xdr:to>
          <xdr:col>9</xdr:col>
          <xdr:colOff>447675</xdr:colOff>
          <xdr:row>1</xdr:row>
          <xdr:rowOff>219075</xdr:rowOff>
        </xdr:to>
        <xdr:sp macro="" textlink="">
          <xdr:nvSpPr>
            <xdr:cNvPr id="13315" name="Button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CH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Résultat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28575</xdr:colOff>
          <xdr:row>0</xdr:row>
          <xdr:rowOff>142875</xdr:rowOff>
        </xdr:from>
        <xdr:to>
          <xdr:col>4</xdr:col>
          <xdr:colOff>600075</xdr:colOff>
          <xdr:row>1</xdr:row>
          <xdr:rowOff>219075</xdr:rowOff>
        </xdr:to>
        <xdr:sp macro="" textlink="">
          <xdr:nvSpPr>
            <xdr:cNvPr id="13316" name="Button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CH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Saisir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123825</xdr:colOff>
          <xdr:row>0</xdr:row>
          <xdr:rowOff>142875</xdr:rowOff>
        </xdr:from>
        <xdr:to>
          <xdr:col>10</xdr:col>
          <xdr:colOff>1743075</xdr:colOff>
          <xdr:row>1</xdr:row>
          <xdr:rowOff>219075</xdr:rowOff>
        </xdr:to>
        <xdr:sp macro="" textlink="">
          <xdr:nvSpPr>
            <xdr:cNvPr id="13317" name="Button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100" b="1" i="1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Deutsch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219075</xdr:colOff>
          <xdr:row>0</xdr:row>
          <xdr:rowOff>142875</xdr:rowOff>
        </xdr:from>
        <xdr:to>
          <xdr:col>7</xdr:col>
          <xdr:colOff>190500</xdr:colOff>
          <xdr:row>1</xdr:row>
          <xdr:rowOff>219075</xdr:rowOff>
        </xdr:to>
        <xdr:sp macro="" textlink="">
          <xdr:nvSpPr>
            <xdr:cNvPr id="13319" name="Button 7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CH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Au rendement fiscal MCH2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695325</xdr:colOff>
          <xdr:row>0</xdr:row>
          <xdr:rowOff>38100</xdr:rowOff>
        </xdr:from>
        <xdr:to>
          <xdr:col>2</xdr:col>
          <xdr:colOff>1409700</xdr:colOff>
          <xdr:row>0</xdr:row>
          <xdr:rowOff>333375</xdr:rowOff>
        </xdr:to>
        <xdr:sp macro="" textlink="">
          <xdr:nvSpPr>
            <xdr:cNvPr id="20481" name="Button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CH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Retour aux prévisions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1466850</xdr:colOff>
          <xdr:row>0</xdr:row>
          <xdr:rowOff>38100</xdr:rowOff>
        </xdr:from>
        <xdr:to>
          <xdr:col>2</xdr:col>
          <xdr:colOff>3095625</xdr:colOff>
          <xdr:row>0</xdr:row>
          <xdr:rowOff>333375</xdr:rowOff>
        </xdr:to>
        <xdr:sp macro="" textlink="">
          <xdr:nvSpPr>
            <xdr:cNvPr id="20482" name="Button 2" hidden="1">
              <a:extLst>
                <a:ext uri="{63B3BB69-23CF-44E3-9099-C40C66FF867C}">
                  <a14:compatExt spid="_x0000_s20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CH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Saisir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trlProp" Target="../ctrlProps/ctrlProp7.xml"/><Relationship Id="rId2" Type="http://schemas.openxmlformats.org/officeDocument/2006/relationships/hyperlink" Target="https://wwwin.gemeindeinfo.sv.fin.be.ch/intranet_gemeindeinfo_sv_fin/de/index/finanzthemen/finanzthemen/ertragsanteile-an-der-direkten-bundessteuer.html" TargetMode="External"/><Relationship Id="rId1" Type="http://schemas.openxmlformats.org/officeDocument/2006/relationships/hyperlink" Target="https://wwwin.gemeindeinfo.sv.fin.be.ch/intranet_gemeindeinfo_sv_fin/de/index/finanzthemen/finanzthemen/ertragsanteile-an-der-direkten-bundessteuer.html" TargetMode="External"/><Relationship Id="rId6" Type="http://schemas.openxmlformats.org/officeDocument/2006/relationships/ctrlProp" Target="../ctrlProps/ctrlProp6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7" Type="http://schemas.openxmlformats.org/officeDocument/2006/relationships/ctrlProp" Target="../ctrlProps/ctrlProp14.xml"/><Relationship Id="rId2" Type="http://schemas.openxmlformats.org/officeDocument/2006/relationships/hyperlink" Target="https://wwwin.gemeindeinfo.sv.fin.be.ch/intranet_gemeindeinfo_sv_fin/fr/index/finanzthemen/finanzthemen/ertragsanteile-an-der-direkten-bundessteuer.html" TargetMode="External"/><Relationship Id="rId1" Type="http://schemas.openxmlformats.org/officeDocument/2006/relationships/hyperlink" Target="https://wwwin.gemeindeinfo.sv.fin.be.ch/intranet_gemeindeinfo_sv_fin/fr/index/finanzthemen/finanzthemen/ertragsanteile-an-der-direkten-bundessteuer.html" TargetMode="External"/><Relationship Id="rId6" Type="http://schemas.openxmlformats.org/officeDocument/2006/relationships/ctrlProp" Target="../ctrlProps/ctrlProp13.xml"/><Relationship Id="rId5" Type="http://schemas.openxmlformats.org/officeDocument/2006/relationships/vmlDrawing" Target="../drawings/vmlDrawing4.vm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FZ346"/>
  <sheetViews>
    <sheetView workbookViewId="0">
      <pane xSplit="5" ySplit="3" topLeftCell="F4" activePane="bottomRight" state="frozenSplit"/>
      <selection pane="topRight" activeCell="F1" sqref="F1"/>
      <selection pane="bottomLeft" activeCell="A4" sqref="A4"/>
      <selection pane="bottomRight"/>
    </sheetView>
  </sheetViews>
  <sheetFormatPr baseColWidth="10" defaultColWidth="11.42578125" defaultRowHeight="12.75" x14ac:dyDescent="0.2"/>
  <cols>
    <col min="1" max="1" width="4.140625" style="69" bestFit="1" customWidth="1"/>
    <col min="2" max="2" width="7.140625" style="69" bestFit="1" customWidth="1"/>
    <col min="3" max="3" width="7.5703125" style="69" bestFit="1" customWidth="1"/>
    <col min="4" max="4" width="18" style="69" bestFit="1" customWidth="1"/>
    <col min="5" max="5" width="6.28515625" style="69" customWidth="1"/>
    <col min="6" max="6" width="11.140625" style="69" bestFit="1" customWidth="1"/>
    <col min="7" max="7" width="12.140625" style="69" bestFit="1" customWidth="1"/>
    <col min="8" max="8" width="7.28515625" style="211" bestFit="1" customWidth="1"/>
    <col min="9" max="9" width="12.140625" style="69" bestFit="1" customWidth="1"/>
    <col min="10" max="10" width="13.140625" style="69" bestFit="1" customWidth="1"/>
    <col min="11" max="11" width="9.7109375" style="69" bestFit="1" customWidth="1"/>
    <col min="12" max="12" width="11" style="69" bestFit="1" customWidth="1"/>
    <col min="13" max="13" width="16.28515625" style="69" bestFit="1" customWidth="1"/>
    <col min="14" max="14" width="12.140625" style="71" bestFit="1" customWidth="1"/>
    <col min="15" max="15" width="12.140625" style="71" customWidth="1"/>
    <col min="16" max="16" width="12.7109375" style="69" bestFit="1" customWidth="1"/>
    <col min="17" max="17" width="13.28515625" style="69" bestFit="1" customWidth="1"/>
    <col min="18" max="18" width="15.28515625" style="69" bestFit="1" customWidth="1"/>
    <col min="19" max="19" width="12.7109375" style="69" bestFit="1" customWidth="1"/>
    <col min="20" max="20" width="13.28515625" style="69" bestFit="1" customWidth="1"/>
    <col min="21" max="21" width="20.28515625" style="69" bestFit="1" customWidth="1"/>
    <col min="22" max="22" width="16.7109375" style="69" bestFit="1" customWidth="1"/>
    <col min="23" max="23" width="16" style="69" bestFit="1" customWidth="1"/>
    <col min="24" max="24" width="15.85546875" style="69" bestFit="1" customWidth="1"/>
    <col min="25" max="25" width="11.28515625" style="69" bestFit="1" customWidth="1"/>
    <col min="26" max="26" width="17.5703125" style="69" bestFit="1" customWidth="1"/>
    <col min="27" max="27" width="15.7109375" style="69" customWidth="1"/>
    <col min="28" max="28" width="10.5703125" style="69" bestFit="1" customWidth="1"/>
    <col min="29" max="29" width="17.85546875" style="69" bestFit="1" customWidth="1"/>
    <col min="30" max="30" width="14.28515625" style="69" bestFit="1" customWidth="1"/>
    <col min="31" max="31" width="15.5703125" style="69" bestFit="1" customWidth="1"/>
    <col min="32" max="32" width="15.85546875" style="212" customWidth="1"/>
    <col min="33" max="33" width="15.5703125" style="212" bestFit="1" customWidth="1"/>
    <col min="34" max="34" width="11.7109375" style="212" bestFit="1" customWidth="1"/>
    <col min="35" max="35" width="15.85546875" style="212" bestFit="1" customWidth="1"/>
    <col min="36" max="36" width="8.7109375" style="212" bestFit="1" customWidth="1"/>
    <col min="37" max="37" width="18.85546875" style="212" bestFit="1" customWidth="1"/>
    <col min="38" max="38" width="10.7109375" style="212" bestFit="1" customWidth="1"/>
    <col min="39" max="39" width="11.28515625" style="212" bestFit="1" customWidth="1"/>
    <col min="40" max="40" width="17.140625" style="212" bestFit="1" customWidth="1"/>
    <col min="41" max="41" width="13" style="212" bestFit="1" customWidth="1"/>
    <col min="42" max="42" width="17.42578125" style="212" bestFit="1" customWidth="1"/>
    <col min="43" max="43" width="16.7109375" style="69" bestFit="1" customWidth="1"/>
    <col min="44" max="44" width="17.140625" style="212" bestFit="1" customWidth="1"/>
    <col min="45" max="45" width="14.28515625" style="212" bestFit="1" customWidth="1"/>
    <col min="46" max="46" width="17.42578125" style="69" bestFit="1" customWidth="1"/>
    <col min="47" max="47" width="17.28515625" style="69" customWidth="1"/>
    <col min="48" max="48" width="13.140625" style="69" bestFit="1" customWidth="1"/>
    <col min="49" max="49" width="14" style="69" bestFit="1" customWidth="1"/>
    <col min="50" max="50" width="13.7109375" style="69" customWidth="1"/>
    <col min="51" max="51" width="11.140625" style="69" bestFit="1" customWidth="1"/>
    <col min="52" max="52" width="2.42578125" style="69" customWidth="1"/>
    <col min="53" max="53" width="22.28515625" style="69" customWidth="1"/>
    <col min="54" max="54" width="15" style="69" bestFit="1" customWidth="1"/>
    <col min="55" max="55" width="22.42578125" style="69" customWidth="1"/>
    <col min="56" max="56" width="15" style="69" bestFit="1" customWidth="1"/>
    <col min="57" max="57" width="17.5703125" style="69" customWidth="1"/>
    <col min="58" max="58" width="15" style="69" bestFit="1" customWidth="1"/>
    <col min="59" max="59" width="20.5703125" style="69" customWidth="1"/>
    <col min="60" max="60" width="15" style="69" bestFit="1" customWidth="1"/>
    <col min="61" max="61" width="13.85546875" style="69" bestFit="1" customWidth="1"/>
    <col min="62" max="62" width="18" style="69" bestFit="1" customWidth="1"/>
    <col min="63" max="63" width="3.5703125" style="69" customWidth="1"/>
    <col min="64" max="64" width="11.5703125" style="69" bestFit="1" customWidth="1"/>
    <col min="65" max="65" width="11.42578125" style="69"/>
    <col min="66" max="66" width="11" style="69" bestFit="1" customWidth="1"/>
    <col min="67" max="68" width="12" style="69" customWidth="1"/>
    <col min="69" max="69" width="14.5703125" style="69" bestFit="1" customWidth="1"/>
    <col min="70" max="70" width="11.42578125" style="69"/>
    <col min="71" max="71" width="11.85546875" style="69" bestFit="1" customWidth="1"/>
    <col min="72" max="72" width="11.85546875" style="69" customWidth="1"/>
    <col min="73" max="73" width="14.5703125" style="69" bestFit="1" customWidth="1"/>
    <col min="74" max="74" width="11.42578125" style="69"/>
    <col min="75" max="75" width="11.85546875" style="69" bestFit="1" customWidth="1"/>
    <col min="76" max="76" width="11.85546875" style="69" customWidth="1"/>
    <col min="77" max="77" width="14.5703125" style="69" bestFit="1" customWidth="1"/>
    <col min="78" max="78" width="11.42578125" style="461"/>
    <col min="79" max="91" width="11.42578125" style="69"/>
    <col min="92" max="92" width="11.7109375" style="69" customWidth="1"/>
    <col min="93" max="93" width="16.5703125" style="69" bestFit="1" customWidth="1"/>
    <col min="94" max="100" width="16.5703125" style="69" customWidth="1"/>
    <col min="101" max="101" width="20.7109375" style="69" customWidth="1"/>
    <col min="102" max="116" width="11.42578125" style="69"/>
    <col min="117" max="124" width="16.85546875" style="69" customWidth="1"/>
    <col min="125" max="125" width="20.7109375" style="69" customWidth="1"/>
    <col min="126" max="140" width="11.42578125" style="69"/>
    <col min="141" max="141" width="16.5703125" style="69" bestFit="1" customWidth="1"/>
    <col min="142" max="148" width="16.5703125" style="69" customWidth="1"/>
    <col min="149" max="149" width="20.7109375" style="69" customWidth="1"/>
    <col min="150" max="154" width="13.42578125" style="69" customWidth="1"/>
    <col min="155" max="165" width="17.5703125" style="69" customWidth="1"/>
    <col min="166" max="166" width="11.42578125" style="69" customWidth="1"/>
    <col min="167" max="167" width="13.28515625" style="69" customWidth="1"/>
    <col min="168" max="168" width="12.85546875" style="69" bestFit="1" customWidth="1"/>
    <col min="169" max="169" width="12.140625" style="69" bestFit="1" customWidth="1"/>
    <col min="170" max="170" width="13.7109375" style="69" bestFit="1" customWidth="1"/>
    <col min="171" max="171" width="13.28515625" style="69" bestFit="1" customWidth="1"/>
    <col min="172" max="172" width="14.85546875" style="69" customWidth="1"/>
    <col min="173" max="173" width="11.42578125" style="69"/>
    <col min="174" max="174" width="13" style="69" customWidth="1"/>
    <col min="175" max="175" width="11.7109375" style="69" bestFit="1" customWidth="1"/>
    <col min="176" max="176" width="13.5703125" style="69" bestFit="1" customWidth="1"/>
    <col min="177" max="177" width="5.42578125" style="69" customWidth="1"/>
    <col min="178" max="178" width="11.42578125" style="461" bestFit="1" customWidth="1"/>
    <col min="179" max="179" width="12.140625" style="69" bestFit="1" customWidth="1"/>
    <col min="180" max="180" width="12.7109375" style="69" customWidth="1"/>
    <col min="181" max="181" width="12.140625" style="69" bestFit="1" customWidth="1"/>
    <col min="182" max="16384" width="11.42578125" style="69"/>
  </cols>
  <sheetData>
    <row r="1" spans="1:182" ht="22.5" customHeight="1" x14ac:dyDescent="0.2">
      <c r="CW1" s="566" t="s">
        <v>450</v>
      </c>
      <c r="CX1" s="301"/>
      <c r="DT1" s="71"/>
      <c r="DU1" s="566" t="s">
        <v>450</v>
      </c>
      <c r="DV1" s="301"/>
      <c r="ES1" s="566" t="s">
        <v>450</v>
      </c>
      <c r="ET1" s="301"/>
      <c r="EU1" s="301"/>
      <c r="EV1" s="301"/>
      <c r="EW1" s="301"/>
      <c r="EX1" s="301"/>
      <c r="FK1" s="449"/>
      <c r="FL1" s="582" t="s">
        <v>447</v>
      </c>
      <c r="FM1" s="582"/>
      <c r="FN1" s="582"/>
      <c r="FO1" s="582"/>
      <c r="FP1" s="385"/>
      <c r="FQ1" s="582" t="s">
        <v>446</v>
      </c>
      <c r="FR1" s="582"/>
      <c r="FS1" s="582"/>
      <c r="FT1" s="582"/>
    </row>
    <row r="2" spans="1:182" ht="15" customHeight="1" x14ac:dyDescent="0.2">
      <c r="B2" s="213"/>
      <c r="C2" s="213"/>
      <c r="D2" s="213"/>
      <c r="E2" s="213"/>
      <c r="F2" s="213"/>
      <c r="G2" s="213"/>
      <c r="H2" s="214"/>
      <c r="I2" s="214"/>
      <c r="J2" s="213"/>
      <c r="K2" s="215"/>
      <c r="L2" s="216"/>
      <c r="M2" s="213"/>
      <c r="N2" s="213"/>
      <c r="O2" s="213"/>
      <c r="P2" s="213"/>
      <c r="Q2" s="213"/>
      <c r="R2" s="213"/>
      <c r="S2" s="213"/>
      <c r="T2" s="576" t="s">
        <v>394</v>
      </c>
      <c r="U2" s="577"/>
      <c r="V2" s="578"/>
      <c r="W2" s="579" t="s">
        <v>6</v>
      </c>
      <c r="X2" s="580"/>
      <c r="Y2" s="581"/>
      <c r="Z2" s="571" t="s">
        <v>358</v>
      </c>
      <c r="AA2" s="572"/>
      <c r="AB2" s="573"/>
      <c r="AC2" s="571" t="s">
        <v>389</v>
      </c>
      <c r="AD2" s="572"/>
      <c r="AE2" s="572"/>
      <c r="AF2" s="572"/>
      <c r="AG2" s="573"/>
      <c r="AH2" s="579" t="s">
        <v>360</v>
      </c>
      <c r="AI2" s="580"/>
      <c r="AJ2" s="581"/>
      <c r="AK2" s="451"/>
      <c r="AL2" s="451"/>
      <c r="AM2" s="451"/>
      <c r="AN2" s="451"/>
      <c r="AO2" s="451"/>
      <c r="AP2" s="571" t="s">
        <v>21</v>
      </c>
      <c r="AQ2" s="572"/>
      <c r="AR2" s="572"/>
      <c r="AS2" s="572"/>
      <c r="AT2" s="573"/>
      <c r="AU2" s="450"/>
      <c r="AV2" s="202" t="s">
        <v>407</v>
      </c>
      <c r="AW2" s="213"/>
      <c r="AX2" s="297"/>
      <c r="AY2" s="217"/>
      <c r="AZ2" s="213"/>
      <c r="BL2" s="429">
        <v>2021</v>
      </c>
      <c r="BN2" s="567">
        <v>2019</v>
      </c>
      <c r="BO2" s="568"/>
      <c r="BP2" s="568"/>
      <c r="BQ2" s="569"/>
      <c r="BR2" s="567">
        <v>2020</v>
      </c>
      <c r="BS2" s="568"/>
      <c r="BT2" s="568"/>
      <c r="BU2" s="569"/>
      <c r="BV2" s="567">
        <v>2021</v>
      </c>
      <c r="BW2" s="568"/>
      <c r="BX2" s="568"/>
      <c r="BY2" s="569"/>
      <c r="BZ2" s="574">
        <v>2019</v>
      </c>
      <c r="CA2" s="575"/>
      <c r="CB2" s="575"/>
      <c r="CC2" s="575"/>
      <c r="CD2" s="575"/>
      <c r="CE2" s="575"/>
      <c r="CF2" s="575"/>
      <c r="CG2" s="575"/>
      <c r="CH2" s="575"/>
      <c r="CI2" s="575"/>
      <c r="CJ2" s="575"/>
      <c r="CK2" s="575"/>
      <c r="CL2" s="575"/>
      <c r="CM2" s="575"/>
      <c r="CN2" s="575"/>
      <c r="CO2" s="575"/>
      <c r="CP2" s="575"/>
      <c r="CQ2" s="575"/>
      <c r="CR2" s="575"/>
      <c r="CS2" s="575"/>
      <c r="CT2" s="575"/>
      <c r="CU2" s="575"/>
      <c r="CV2" s="575"/>
      <c r="CW2" s="566"/>
      <c r="CX2" s="570">
        <v>2020</v>
      </c>
      <c r="CY2" s="570"/>
      <c r="CZ2" s="570"/>
      <c r="DA2" s="570"/>
      <c r="DB2" s="570"/>
      <c r="DC2" s="570"/>
      <c r="DD2" s="570"/>
      <c r="DE2" s="570"/>
      <c r="DF2" s="570"/>
      <c r="DG2" s="570"/>
      <c r="DH2" s="570"/>
      <c r="DI2" s="570"/>
      <c r="DJ2" s="570"/>
      <c r="DK2" s="570"/>
      <c r="DL2" s="570"/>
      <c r="DM2" s="570"/>
      <c r="DN2" s="570"/>
      <c r="DO2" s="570"/>
      <c r="DP2" s="570"/>
      <c r="DQ2" s="570"/>
      <c r="DR2" s="570"/>
      <c r="DS2" s="570"/>
      <c r="DT2" s="570"/>
      <c r="DU2" s="566"/>
      <c r="DV2" s="570">
        <v>2021</v>
      </c>
      <c r="DW2" s="570"/>
      <c r="DX2" s="570"/>
      <c r="DY2" s="570"/>
      <c r="DZ2" s="570"/>
      <c r="EA2" s="570"/>
      <c r="EB2" s="570"/>
      <c r="EC2" s="570"/>
      <c r="ED2" s="570"/>
      <c r="EE2" s="570"/>
      <c r="EF2" s="570"/>
      <c r="EG2" s="570"/>
      <c r="EH2" s="570"/>
      <c r="EI2" s="570"/>
      <c r="EJ2" s="570"/>
      <c r="EK2" s="570"/>
      <c r="EL2" s="570"/>
      <c r="EM2" s="570"/>
      <c r="EN2" s="570"/>
      <c r="EO2" s="570"/>
      <c r="EP2" s="570"/>
      <c r="EQ2" s="570"/>
      <c r="ER2" s="570"/>
      <c r="ES2" s="566"/>
      <c r="ET2" s="565" t="s">
        <v>527</v>
      </c>
      <c r="EU2" s="566"/>
      <c r="EV2" s="566"/>
      <c r="EW2" s="566"/>
      <c r="FJ2" s="584">
        <v>2022</v>
      </c>
      <c r="FK2" s="584"/>
      <c r="FL2" s="583">
        <v>2022</v>
      </c>
      <c r="FM2" s="583"/>
      <c r="FN2" s="583"/>
      <c r="FO2" s="583"/>
      <c r="FQ2" s="583">
        <v>2022</v>
      </c>
      <c r="FR2" s="583"/>
      <c r="FS2" s="583"/>
      <c r="FT2" s="583"/>
      <c r="FV2" s="542">
        <v>2022</v>
      </c>
      <c r="FW2" s="542">
        <v>2019</v>
      </c>
      <c r="FX2" s="542">
        <v>2020</v>
      </c>
      <c r="FY2" s="542">
        <v>2021</v>
      </c>
      <c r="FZ2" s="542">
        <v>2022</v>
      </c>
    </row>
    <row r="3" spans="1:182" ht="45.75" customHeight="1" x14ac:dyDescent="0.25">
      <c r="A3" s="76">
        <v>1</v>
      </c>
      <c r="B3" s="188" t="s">
        <v>36</v>
      </c>
      <c r="C3" s="218" t="s">
        <v>37</v>
      </c>
      <c r="D3" s="218" t="s">
        <v>35</v>
      </c>
      <c r="E3" s="188" t="s">
        <v>363</v>
      </c>
      <c r="F3" s="189" t="s">
        <v>344</v>
      </c>
      <c r="G3" s="190" t="s">
        <v>345</v>
      </c>
      <c r="H3" s="191" t="s">
        <v>346</v>
      </c>
      <c r="I3" s="190" t="s">
        <v>348</v>
      </c>
      <c r="J3" s="190" t="s">
        <v>347</v>
      </c>
      <c r="K3" s="192" t="s">
        <v>349</v>
      </c>
      <c r="L3" s="193" t="s">
        <v>350</v>
      </c>
      <c r="M3" s="194" t="s">
        <v>351</v>
      </c>
      <c r="N3" s="194" t="s">
        <v>352</v>
      </c>
      <c r="O3" s="194"/>
      <c r="P3" s="194" t="s">
        <v>353</v>
      </c>
      <c r="Q3" s="194" t="s">
        <v>354</v>
      </c>
      <c r="R3" s="194" t="s">
        <v>355</v>
      </c>
      <c r="S3" s="194" t="s">
        <v>356</v>
      </c>
      <c r="T3" s="380" t="s">
        <v>354</v>
      </c>
      <c r="U3" s="195" t="s">
        <v>355</v>
      </c>
      <c r="V3" s="195" t="s">
        <v>356</v>
      </c>
      <c r="W3" s="196" t="s">
        <v>6</v>
      </c>
      <c r="X3" s="197" t="s">
        <v>357</v>
      </c>
      <c r="Y3" s="198" t="s">
        <v>395</v>
      </c>
      <c r="Z3" s="199" t="s">
        <v>358</v>
      </c>
      <c r="AA3" s="197" t="s">
        <v>357</v>
      </c>
      <c r="AB3" s="200" t="s">
        <v>396</v>
      </c>
      <c r="AC3" s="201" t="s">
        <v>397</v>
      </c>
      <c r="AD3" s="202" t="s">
        <v>386</v>
      </c>
      <c r="AE3" s="197" t="s">
        <v>398</v>
      </c>
      <c r="AF3" s="203" t="s">
        <v>357</v>
      </c>
      <c r="AG3" s="200" t="s">
        <v>399</v>
      </c>
      <c r="AH3" s="204" t="s">
        <v>400</v>
      </c>
      <c r="AI3" s="197" t="s">
        <v>357</v>
      </c>
      <c r="AJ3" s="200" t="s">
        <v>359</v>
      </c>
      <c r="AK3" s="197" t="s">
        <v>418</v>
      </c>
      <c r="AL3" s="453" t="s">
        <v>420</v>
      </c>
      <c r="AM3" s="454" t="s">
        <v>410</v>
      </c>
      <c r="AN3" s="453" t="s">
        <v>421</v>
      </c>
      <c r="AO3" s="454" t="s">
        <v>411</v>
      </c>
      <c r="AP3" s="205" t="s">
        <v>401</v>
      </c>
      <c r="AQ3" s="197" t="s">
        <v>356</v>
      </c>
      <c r="AR3" s="197" t="s">
        <v>402</v>
      </c>
      <c r="AS3" s="206" t="s">
        <v>386</v>
      </c>
      <c r="AT3" s="207" t="s">
        <v>403</v>
      </c>
      <c r="AU3" s="201"/>
      <c r="AV3" s="202" t="s">
        <v>408</v>
      </c>
      <c r="AW3" s="202" t="s">
        <v>409</v>
      </c>
      <c r="AX3" s="270" t="s">
        <v>28</v>
      </c>
      <c r="AY3" s="208" t="s">
        <v>404</v>
      </c>
      <c r="AZ3" s="219"/>
      <c r="BA3" s="201" t="s">
        <v>412</v>
      </c>
      <c r="BB3" s="207" t="s">
        <v>413</v>
      </c>
      <c r="BC3" s="201" t="s">
        <v>414</v>
      </c>
      <c r="BD3" s="207" t="s">
        <v>413</v>
      </c>
      <c r="BE3" s="201" t="s">
        <v>415</v>
      </c>
      <c r="BF3" s="207" t="s">
        <v>413</v>
      </c>
      <c r="BG3" s="201" t="s">
        <v>416</v>
      </c>
      <c r="BH3" s="207" t="s">
        <v>413</v>
      </c>
      <c r="BI3" s="201" t="s">
        <v>417</v>
      </c>
      <c r="BJ3" s="207" t="s">
        <v>397</v>
      </c>
      <c r="BL3" s="455" t="s">
        <v>364</v>
      </c>
      <c r="BN3" s="208" t="s">
        <v>448</v>
      </c>
      <c r="BO3" s="208" t="s">
        <v>702</v>
      </c>
      <c r="BP3" s="300" t="s">
        <v>703</v>
      </c>
      <c r="BQ3" s="300" t="s">
        <v>449</v>
      </c>
      <c r="BR3" s="208" t="s">
        <v>448</v>
      </c>
      <c r="BS3" s="208" t="s">
        <v>702</v>
      </c>
      <c r="BT3" s="208" t="s">
        <v>703</v>
      </c>
      <c r="BU3" s="208" t="s">
        <v>449</v>
      </c>
      <c r="BV3" s="208" t="s">
        <v>448</v>
      </c>
      <c r="BW3" s="208" t="s">
        <v>702</v>
      </c>
      <c r="BX3" s="208" t="s">
        <v>703</v>
      </c>
      <c r="BY3" s="208" t="s">
        <v>449</v>
      </c>
      <c r="BZ3" s="462" t="s">
        <v>594</v>
      </c>
      <c r="CA3" s="456" t="s">
        <v>538</v>
      </c>
      <c r="CB3" s="457" t="s">
        <v>595</v>
      </c>
      <c r="CC3" s="457" t="s">
        <v>596</v>
      </c>
      <c r="CD3" s="457" t="s">
        <v>597</v>
      </c>
      <c r="CE3" s="456" t="s">
        <v>453</v>
      </c>
      <c r="CF3" s="456" t="s">
        <v>369</v>
      </c>
      <c r="CG3" s="457" t="s">
        <v>598</v>
      </c>
      <c r="CH3" s="457" t="s">
        <v>599</v>
      </c>
      <c r="CI3" s="456" t="s">
        <v>451</v>
      </c>
      <c r="CJ3" s="456" t="s">
        <v>452</v>
      </c>
      <c r="CK3" s="456" t="s">
        <v>550</v>
      </c>
      <c r="CL3" s="457" t="s">
        <v>600</v>
      </c>
      <c r="CM3" s="457" t="s">
        <v>601</v>
      </c>
      <c r="CN3" s="457" t="s">
        <v>602</v>
      </c>
      <c r="CO3" s="456" t="s">
        <v>454</v>
      </c>
      <c r="CP3" s="456" t="s">
        <v>551</v>
      </c>
      <c r="CQ3" s="457" t="s">
        <v>603</v>
      </c>
      <c r="CR3" s="457" t="s">
        <v>604</v>
      </c>
      <c r="CS3" s="457" t="s">
        <v>605</v>
      </c>
      <c r="CT3" s="456" t="s">
        <v>370</v>
      </c>
      <c r="CU3" s="456" t="s">
        <v>606</v>
      </c>
      <c r="CV3" s="507" t="s">
        <v>641</v>
      </c>
      <c r="CW3" s="379"/>
      <c r="CX3" s="456" t="s">
        <v>594</v>
      </c>
      <c r="CY3" s="456" t="s">
        <v>538</v>
      </c>
      <c r="CZ3" s="457" t="s">
        <v>595</v>
      </c>
      <c r="DA3" s="457" t="s">
        <v>596</v>
      </c>
      <c r="DB3" s="457" t="s">
        <v>597</v>
      </c>
      <c r="DC3" s="456" t="s">
        <v>453</v>
      </c>
      <c r="DD3" s="456" t="s">
        <v>369</v>
      </c>
      <c r="DE3" s="457" t="s">
        <v>598</v>
      </c>
      <c r="DF3" s="457" t="s">
        <v>599</v>
      </c>
      <c r="DG3" s="456" t="s">
        <v>451</v>
      </c>
      <c r="DH3" s="456" t="s">
        <v>452</v>
      </c>
      <c r="DI3" s="456" t="s">
        <v>550</v>
      </c>
      <c r="DJ3" s="457" t="s">
        <v>600</v>
      </c>
      <c r="DK3" s="457" t="s">
        <v>601</v>
      </c>
      <c r="DL3" s="457" t="s">
        <v>602</v>
      </c>
      <c r="DM3" s="456" t="s">
        <v>454</v>
      </c>
      <c r="DN3" s="456" t="s">
        <v>551</v>
      </c>
      <c r="DO3" s="457" t="s">
        <v>603</v>
      </c>
      <c r="DP3" s="457" t="s">
        <v>604</v>
      </c>
      <c r="DQ3" s="457" t="s">
        <v>605</v>
      </c>
      <c r="DR3" s="456" t="s">
        <v>370</v>
      </c>
      <c r="DS3" s="456" t="s">
        <v>606</v>
      </c>
      <c r="DT3" s="507" t="s">
        <v>641</v>
      </c>
      <c r="DU3" s="379"/>
      <c r="DV3" s="456" t="s">
        <v>594</v>
      </c>
      <c r="DW3" s="456" t="s">
        <v>538</v>
      </c>
      <c r="DX3" s="457" t="s">
        <v>595</v>
      </c>
      <c r="DY3" s="457" t="s">
        <v>596</v>
      </c>
      <c r="DZ3" s="457" t="s">
        <v>597</v>
      </c>
      <c r="EA3" s="456" t="s">
        <v>453</v>
      </c>
      <c r="EB3" s="456" t="s">
        <v>369</v>
      </c>
      <c r="EC3" s="457" t="s">
        <v>598</v>
      </c>
      <c r="ED3" s="457" t="s">
        <v>599</v>
      </c>
      <c r="EE3" s="456" t="s">
        <v>451</v>
      </c>
      <c r="EF3" s="456" t="s">
        <v>452</v>
      </c>
      <c r="EG3" s="456" t="s">
        <v>550</v>
      </c>
      <c r="EH3" s="457" t="s">
        <v>600</v>
      </c>
      <c r="EI3" s="457" t="s">
        <v>601</v>
      </c>
      <c r="EJ3" s="457" t="s">
        <v>602</v>
      </c>
      <c r="EK3" s="456" t="s">
        <v>454</v>
      </c>
      <c r="EL3" s="456" t="s">
        <v>551</v>
      </c>
      <c r="EM3" s="457" t="s">
        <v>603</v>
      </c>
      <c r="EN3" s="457" t="s">
        <v>604</v>
      </c>
      <c r="EO3" s="457" t="s">
        <v>605</v>
      </c>
      <c r="EP3" s="456" t="s">
        <v>370</v>
      </c>
      <c r="EQ3" s="456" t="s">
        <v>606</v>
      </c>
      <c r="ER3" s="507" t="s">
        <v>641</v>
      </c>
      <c r="ES3" s="379"/>
      <c r="ET3" s="458">
        <v>2019</v>
      </c>
      <c r="EU3" s="448">
        <v>2020</v>
      </c>
      <c r="EV3" s="448">
        <v>2021</v>
      </c>
      <c r="EW3" s="448" t="s">
        <v>698</v>
      </c>
      <c r="EY3" s="300" t="s">
        <v>412</v>
      </c>
      <c r="EZ3" s="207" t="s">
        <v>413</v>
      </c>
      <c r="FA3" s="201" t="s">
        <v>414</v>
      </c>
      <c r="FB3" s="207" t="s">
        <v>413</v>
      </c>
      <c r="FC3" s="201" t="s">
        <v>415</v>
      </c>
      <c r="FD3" s="207" t="s">
        <v>413</v>
      </c>
      <c r="FE3" s="201" t="s">
        <v>416</v>
      </c>
      <c r="FF3" s="207" t="s">
        <v>413</v>
      </c>
      <c r="FG3" s="201" t="s">
        <v>417</v>
      </c>
      <c r="FH3" s="207" t="s">
        <v>397</v>
      </c>
      <c r="FJ3" s="515" t="s">
        <v>364</v>
      </c>
      <c r="FK3" s="446" t="s">
        <v>529</v>
      </c>
      <c r="FL3" s="467" t="s">
        <v>420</v>
      </c>
      <c r="FM3" s="470" t="s">
        <v>410</v>
      </c>
      <c r="FN3" s="471" t="s">
        <v>421</v>
      </c>
      <c r="FO3" s="376" t="s">
        <v>411</v>
      </c>
      <c r="FQ3" s="205" t="s">
        <v>429</v>
      </c>
      <c r="FR3" s="202" t="s">
        <v>409</v>
      </c>
      <c r="FS3" s="270" t="s">
        <v>28</v>
      </c>
      <c r="FT3" s="377" t="s">
        <v>428</v>
      </c>
      <c r="FV3" s="554" t="s">
        <v>613</v>
      </c>
      <c r="FW3" s="205" t="s">
        <v>644</v>
      </c>
      <c r="FX3" s="202" t="s">
        <v>644</v>
      </c>
      <c r="FY3" s="377" t="s">
        <v>644</v>
      </c>
      <c r="FZ3" s="554" t="s">
        <v>645</v>
      </c>
    </row>
    <row r="4" spans="1:182" x14ac:dyDescent="0.2">
      <c r="A4" s="65">
        <v>1</v>
      </c>
      <c r="B4" s="65">
        <v>301</v>
      </c>
      <c r="C4" s="66">
        <v>5101</v>
      </c>
      <c r="D4" s="67" t="s">
        <v>252</v>
      </c>
      <c r="E4" s="75"/>
      <c r="F4" s="220">
        <v>4614.333333333333</v>
      </c>
      <c r="G4" s="220">
        <v>10626158.333333334</v>
      </c>
      <c r="H4" s="214">
        <v>1.5666666666666667</v>
      </c>
      <c r="I4" s="220">
        <v>6784798.7768817209</v>
      </c>
      <c r="J4" s="220">
        <v>1288942</v>
      </c>
      <c r="K4" s="209">
        <v>0</v>
      </c>
      <c r="L4" s="216">
        <v>1.65</v>
      </c>
      <c r="M4" s="220">
        <v>11194917.981854839</v>
      </c>
      <c r="N4" s="220">
        <v>1216091.0866666667</v>
      </c>
      <c r="O4" s="220">
        <v>19158.333333333332</v>
      </c>
      <c r="P4" s="220">
        <v>12430167.401854837</v>
      </c>
      <c r="Q4" s="221">
        <v>2693.8165286111762</v>
      </c>
      <c r="R4" s="221">
        <v>2681.4037114060652</v>
      </c>
      <c r="S4" s="221">
        <v>100.46292235489605</v>
      </c>
      <c r="T4" s="381">
        <v>2693.8165286111762</v>
      </c>
      <c r="U4" s="222">
        <v>2746.534559255173</v>
      </c>
      <c r="V4" s="222">
        <v>98.080561904224012</v>
      </c>
      <c r="W4" s="223">
        <v>-21192.444190343478</v>
      </c>
      <c r="X4" s="224">
        <v>-4.5927423658910955</v>
      </c>
      <c r="Y4" s="225">
        <v>100.29164108358452</v>
      </c>
      <c r="Z4" s="223">
        <v>0</v>
      </c>
      <c r="AA4" s="224">
        <v>0</v>
      </c>
      <c r="AB4" s="226">
        <v>100.29164108358452</v>
      </c>
      <c r="AC4" s="227">
        <v>0</v>
      </c>
      <c r="AD4" s="228">
        <v>0</v>
      </c>
      <c r="AE4" s="229">
        <v>0</v>
      </c>
      <c r="AF4" s="230">
        <v>0</v>
      </c>
      <c r="AG4" s="231">
        <v>100.29164108358452</v>
      </c>
      <c r="AH4" s="223">
        <v>-21192.444190343478</v>
      </c>
      <c r="AI4" s="224">
        <v>-4.5927423658910955</v>
      </c>
      <c r="AJ4" s="226">
        <v>100.29164108358452</v>
      </c>
      <c r="AK4" s="232">
        <v>0</v>
      </c>
      <c r="AL4" s="444">
        <v>0.17185581160153146</v>
      </c>
      <c r="AM4" s="232">
        <v>0</v>
      </c>
      <c r="AN4" s="232">
        <v>7.7963591706999935</v>
      </c>
      <c r="AO4" s="232">
        <v>0</v>
      </c>
      <c r="AP4" s="223">
        <v>0</v>
      </c>
      <c r="AQ4" s="224">
        <v>100.46292235489605</v>
      </c>
      <c r="AR4" s="224">
        <v>0</v>
      </c>
      <c r="AS4" s="233">
        <v>0</v>
      </c>
      <c r="AT4" s="234">
        <v>0</v>
      </c>
      <c r="AU4" s="254"/>
      <c r="AV4" s="221">
        <v>573.62</v>
      </c>
      <c r="AW4" s="221">
        <v>2646873.8866666667</v>
      </c>
      <c r="AX4" s="271">
        <v>3.1282070579989863E-3</v>
      </c>
      <c r="AY4" s="298">
        <v>49269.261163484036</v>
      </c>
      <c r="AZ4" s="213"/>
      <c r="BA4" s="543">
        <v>6.3943378328161247</v>
      </c>
      <c r="BB4" s="272">
        <v>-1.093983846143374</v>
      </c>
      <c r="BC4" s="221">
        <v>-2.5911041187164803</v>
      </c>
      <c r="BD4" s="272">
        <v>0.14811851764052217</v>
      </c>
      <c r="BE4" s="221">
        <v>-0.26872486729860873</v>
      </c>
      <c r="BF4" s="272">
        <v>-0.65518523427535214</v>
      </c>
      <c r="BG4" s="221">
        <v>2965.3894247881331</v>
      </c>
      <c r="BH4" s="272">
        <v>-0.19223042702785897</v>
      </c>
      <c r="BI4" s="221">
        <v>-0.35220503393758623</v>
      </c>
      <c r="BJ4" s="445">
        <v>0</v>
      </c>
      <c r="BL4" s="412">
        <v>507.5</v>
      </c>
      <c r="BM4" s="425"/>
      <c r="BN4" s="235">
        <v>4588</v>
      </c>
      <c r="BO4" s="302">
        <v>1.55</v>
      </c>
      <c r="BP4" s="232">
        <v>1.55</v>
      </c>
      <c r="BQ4" s="71">
        <v>943449714</v>
      </c>
      <c r="BR4" s="235">
        <v>4617</v>
      </c>
      <c r="BS4" s="302">
        <v>1.55</v>
      </c>
      <c r="BT4" s="232">
        <v>1.55</v>
      </c>
      <c r="BU4" s="71">
        <v>1039543470</v>
      </c>
      <c r="BV4" s="235">
        <v>4606</v>
      </c>
      <c r="BW4" s="302">
        <v>1.55</v>
      </c>
      <c r="BX4" s="232">
        <v>1.55</v>
      </c>
      <c r="BY4" s="71">
        <v>1041676370</v>
      </c>
      <c r="BZ4" s="463">
        <v>-117083</v>
      </c>
      <c r="CA4" s="544">
        <v>8368998</v>
      </c>
      <c r="CB4" s="544">
        <v>385672</v>
      </c>
      <c r="CC4" s="544">
        <v>-258156</v>
      </c>
      <c r="CD4" s="544">
        <v>-2470</v>
      </c>
      <c r="CE4" s="544">
        <v>0</v>
      </c>
      <c r="CF4" s="544">
        <v>612743</v>
      </c>
      <c r="CG4" s="544">
        <v>49125</v>
      </c>
      <c r="CH4" s="544">
        <v>-55386</v>
      </c>
      <c r="CI4" s="544">
        <v>117131</v>
      </c>
      <c r="CJ4" s="544">
        <v>2815</v>
      </c>
      <c r="CK4" s="544">
        <v>1024446</v>
      </c>
      <c r="CL4" s="544">
        <v>377502</v>
      </c>
      <c r="CM4" s="544">
        <v>-107887</v>
      </c>
      <c r="CN4" s="544">
        <v>0</v>
      </c>
      <c r="CO4" s="544">
        <v>0</v>
      </c>
      <c r="CP4" s="544">
        <v>52531</v>
      </c>
      <c r="CQ4" s="544">
        <v>12450</v>
      </c>
      <c r="CR4" s="544">
        <v>-4599</v>
      </c>
      <c r="CS4" s="544">
        <v>0</v>
      </c>
      <c r="CT4" s="544">
        <v>2253</v>
      </c>
      <c r="CU4" s="544">
        <v>40445</v>
      </c>
      <c r="CV4" s="544">
        <v>0</v>
      </c>
      <c r="CW4" s="544">
        <v>10500530</v>
      </c>
      <c r="CX4" s="463">
        <v>-95961</v>
      </c>
      <c r="CY4" s="544">
        <v>8559817</v>
      </c>
      <c r="CZ4" s="544">
        <v>396043</v>
      </c>
      <c r="DA4" s="544">
        <v>-183956</v>
      </c>
      <c r="DB4" s="544">
        <v>-2980</v>
      </c>
      <c r="DC4" s="544">
        <v>0</v>
      </c>
      <c r="DD4" s="544">
        <v>679404</v>
      </c>
      <c r="DE4" s="544">
        <v>42733</v>
      </c>
      <c r="DF4" s="544">
        <v>-44867</v>
      </c>
      <c r="DG4" s="544">
        <v>194111</v>
      </c>
      <c r="DH4" s="544">
        <v>3945</v>
      </c>
      <c r="DI4" s="544">
        <v>1172049</v>
      </c>
      <c r="DJ4" s="544">
        <v>110202</v>
      </c>
      <c r="DK4" s="544">
        <v>-49349</v>
      </c>
      <c r="DL4" s="544">
        <v>0</v>
      </c>
      <c r="DM4" s="544">
        <v>0</v>
      </c>
      <c r="DN4" s="544">
        <v>23508</v>
      </c>
      <c r="DO4" s="544">
        <v>13298</v>
      </c>
      <c r="DP4" s="544">
        <v>-4490</v>
      </c>
      <c r="DQ4" s="544">
        <v>0</v>
      </c>
      <c r="DR4" s="544">
        <v>99</v>
      </c>
      <c r="DS4" s="544">
        <v>31197</v>
      </c>
      <c r="DT4" s="544">
        <v>0</v>
      </c>
      <c r="DU4" s="544">
        <v>10844803</v>
      </c>
      <c r="DV4" s="463">
        <v>-67841</v>
      </c>
      <c r="DW4" s="235">
        <v>8121346</v>
      </c>
      <c r="DX4" s="235">
        <v>289847</v>
      </c>
      <c r="DY4" s="235">
        <v>-235799</v>
      </c>
      <c r="DZ4" s="235">
        <v>-1870</v>
      </c>
      <c r="EA4" s="235">
        <v>0</v>
      </c>
      <c r="EB4" s="235">
        <v>737292</v>
      </c>
      <c r="EC4" s="235">
        <v>33187</v>
      </c>
      <c r="ED4" s="235">
        <v>-53422</v>
      </c>
      <c r="EE4" s="235">
        <v>124184</v>
      </c>
      <c r="EF4" s="235">
        <v>4896</v>
      </c>
      <c r="EG4" s="235">
        <v>1302912</v>
      </c>
      <c r="EH4" s="235">
        <v>194310</v>
      </c>
      <c r="EI4" s="235">
        <v>-139970</v>
      </c>
      <c r="EJ4" s="235">
        <v>0</v>
      </c>
      <c r="EK4" s="235">
        <v>0</v>
      </c>
      <c r="EL4" s="235">
        <v>28927</v>
      </c>
      <c r="EM4" s="235">
        <v>1226</v>
      </c>
      <c r="EN4" s="235">
        <v>-1944</v>
      </c>
      <c r="EO4" s="235">
        <v>0</v>
      </c>
      <c r="EP4" s="235">
        <v>-38</v>
      </c>
      <c r="EQ4" s="235">
        <v>41900</v>
      </c>
      <c r="ER4" s="235">
        <v>0</v>
      </c>
      <c r="ES4" s="235">
        <v>10379143</v>
      </c>
      <c r="ET4" s="444">
        <v>2637.7257015640357</v>
      </c>
      <c r="EU4" s="444">
        <v>2758.9140165828971</v>
      </c>
      <c r="EV4" s="444">
        <v>2707.7556612758326</v>
      </c>
      <c r="EW4" s="444">
        <v>2701.5963080130587</v>
      </c>
      <c r="EY4" s="397">
        <v>6.2293084770659108</v>
      </c>
      <c r="EZ4" s="226">
        <v>-1.0826855702473879</v>
      </c>
      <c r="FA4" s="397">
        <v>-3.2762744162002755</v>
      </c>
      <c r="FB4" s="226">
        <v>0.12646458997427185</v>
      </c>
      <c r="FC4" s="221">
        <v>-0.26500843470695035</v>
      </c>
      <c r="FD4" s="226">
        <v>-0.63303205214835445</v>
      </c>
      <c r="FE4" s="221">
        <v>3145.6937569130782</v>
      </c>
      <c r="FF4" s="226">
        <v>-0.1653473130155832</v>
      </c>
      <c r="FG4" s="221">
        <v>-0.35597642985147188</v>
      </c>
      <c r="FH4" s="226">
        <v>0</v>
      </c>
      <c r="FI4" s="232"/>
      <c r="FJ4" s="393">
        <v>507.5</v>
      </c>
      <c r="FK4" s="430"/>
      <c r="FL4" s="468">
        <v>0.17225400043443631</v>
      </c>
      <c r="FM4" s="469">
        <v>0</v>
      </c>
      <c r="FN4" s="472">
        <v>7.8144232857866909</v>
      </c>
      <c r="FO4" s="386">
        <v>0</v>
      </c>
      <c r="FQ4" s="390">
        <v>580.39</v>
      </c>
      <c r="FR4" s="391">
        <v>2671922.0966666667</v>
      </c>
      <c r="FS4" s="392">
        <v>3.1299188732237873E-3</v>
      </c>
      <c r="FT4" s="278">
        <v>50078.701971580595</v>
      </c>
      <c r="FV4" s="555">
        <v>0</v>
      </c>
      <c r="FW4" s="551">
        <v>0</v>
      </c>
      <c r="FX4" s="547">
        <v>57475</v>
      </c>
      <c r="FY4" s="545">
        <v>57292</v>
      </c>
      <c r="FZ4" s="555">
        <v>0</v>
      </c>
    </row>
    <row r="5" spans="1:182" x14ac:dyDescent="0.2">
      <c r="A5" s="65">
        <v>2</v>
      </c>
      <c r="B5" s="65">
        <v>321</v>
      </c>
      <c r="C5" s="66">
        <v>4101</v>
      </c>
      <c r="D5" s="67" t="s">
        <v>180</v>
      </c>
      <c r="E5" s="75"/>
      <c r="F5" s="220">
        <v>4553.333333333333</v>
      </c>
      <c r="G5" s="220">
        <v>8502267.333333334</v>
      </c>
      <c r="H5" s="214">
        <v>1.55</v>
      </c>
      <c r="I5" s="220">
        <v>5485215.6395621365</v>
      </c>
      <c r="J5" s="220">
        <v>806636</v>
      </c>
      <c r="K5" s="209">
        <v>0</v>
      </c>
      <c r="L5" s="216">
        <v>1.65</v>
      </c>
      <c r="M5" s="220">
        <v>9050605.8052775245</v>
      </c>
      <c r="N5" s="220">
        <v>985380.01333333331</v>
      </c>
      <c r="O5" s="220">
        <v>6222</v>
      </c>
      <c r="P5" s="220">
        <v>10042207.818610856</v>
      </c>
      <c r="Q5" s="221">
        <v>2205.4629177037023</v>
      </c>
      <c r="R5" s="221">
        <v>2681.4037114060652</v>
      </c>
      <c r="S5" s="221">
        <v>82.25031196616078</v>
      </c>
      <c r="T5" s="381">
        <v>2205.4629177037023</v>
      </c>
      <c r="U5" s="222">
        <v>2746.534559255173</v>
      </c>
      <c r="V5" s="222">
        <v>80.299842223787536</v>
      </c>
      <c r="W5" s="223">
        <v>801833.31984349457</v>
      </c>
      <c r="X5" s="224">
        <v>176.09809366987437</v>
      </c>
      <c r="Y5" s="225">
        <v>88.81769653868129</v>
      </c>
      <c r="Z5" s="223">
        <v>0</v>
      </c>
      <c r="AA5" s="224">
        <v>0</v>
      </c>
      <c r="AB5" s="226">
        <v>88.81769653868129</v>
      </c>
      <c r="AC5" s="227">
        <v>0</v>
      </c>
      <c r="AD5" s="228">
        <v>0</v>
      </c>
      <c r="AE5" s="229">
        <v>0</v>
      </c>
      <c r="AF5" s="230">
        <v>0</v>
      </c>
      <c r="AG5" s="231">
        <v>88.81769653868129</v>
      </c>
      <c r="AH5" s="223">
        <v>801833.31984349457</v>
      </c>
      <c r="AI5" s="224">
        <v>176.09809366987437</v>
      </c>
      <c r="AJ5" s="226">
        <v>88.81769653868129</v>
      </c>
      <c r="AK5" s="232">
        <v>0</v>
      </c>
      <c r="AL5" s="444">
        <v>0.21742313323572476</v>
      </c>
      <c r="AM5" s="232">
        <v>0</v>
      </c>
      <c r="AN5" s="232">
        <v>9.5211566617862378</v>
      </c>
      <c r="AO5" s="232">
        <v>0</v>
      </c>
      <c r="AP5" s="223">
        <v>0</v>
      </c>
      <c r="AQ5" s="224">
        <v>82.25031196616078</v>
      </c>
      <c r="AR5" s="224">
        <v>0</v>
      </c>
      <c r="AS5" s="233">
        <v>0</v>
      </c>
      <c r="AT5" s="234">
        <v>0</v>
      </c>
      <c r="AU5" s="254"/>
      <c r="AV5" s="221">
        <v>745.71</v>
      </c>
      <c r="AW5" s="221">
        <v>3395466.1999999997</v>
      </c>
      <c r="AX5" s="271">
        <v>4.0129306445398621E-3</v>
      </c>
      <c r="AY5" s="298">
        <v>63203.657651502828</v>
      </c>
      <c r="AZ5" s="213"/>
      <c r="BA5" s="221">
        <v>4.3495274639240806</v>
      </c>
      <c r="BB5" s="272">
        <v>-1.1428860872813664</v>
      </c>
      <c r="BC5" s="221">
        <v>-4.7495331665778862</v>
      </c>
      <c r="BD5" s="272">
        <v>-6.1442501934295332E-2</v>
      </c>
      <c r="BE5" s="221">
        <v>-0.15872809374963096</v>
      </c>
      <c r="BF5" s="272">
        <v>-0.40272188013999227</v>
      </c>
      <c r="BG5" s="221">
        <v>2439.5980426633782</v>
      </c>
      <c r="BH5" s="272">
        <v>-0.34265095307514104</v>
      </c>
      <c r="BI5" s="221">
        <v>-0.31609987907012826</v>
      </c>
      <c r="BJ5" s="445">
        <v>0</v>
      </c>
      <c r="BL5" s="412">
        <v>584.6</v>
      </c>
      <c r="BM5" s="425"/>
      <c r="BN5" s="235">
        <v>4588</v>
      </c>
      <c r="BO5" s="302">
        <v>1.54</v>
      </c>
      <c r="BP5" s="232">
        <v>1.54</v>
      </c>
      <c r="BQ5" s="71">
        <v>798633159</v>
      </c>
      <c r="BR5" s="235">
        <v>4553</v>
      </c>
      <c r="BS5" s="302">
        <v>1.54</v>
      </c>
      <c r="BT5" s="232">
        <v>1.54</v>
      </c>
      <c r="BU5" s="71">
        <v>782678480</v>
      </c>
      <c r="BV5" s="235">
        <v>4639</v>
      </c>
      <c r="BW5" s="302">
        <v>1.54</v>
      </c>
      <c r="BX5" s="232">
        <v>1.54</v>
      </c>
      <c r="BY5" s="71">
        <v>791573560</v>
      </c>
      <c r="BZ5" s="463">
        <v>-97537</v>
      </c>
      <c r="CA5" s="235">
        <v>6933267</v>
      </c>
      <c r="CB5" s="235">
        <v>110438</v>
      </c>
      <c r="CC5" s="235">
        <v>-184428</v>
      </c>
      <c r="CD5" s="235">
        <v>-1535</v>
      </c>
      <c r="CE5" s="235">
        <v>0</v>
      </c>
      <c r="CF5" s="235">
        <v>735957</v>
      </c>
      <c r="CG5" s="235">
        <v>32563</v>
      </c>
      <c r="CH5" s="235">
        <v>-30657</v>
      </c>
      <c r="CI5" s="235">
        <v>143653</v>
      </c>
      <c r="CJ5" s="235">
        <v>3500</v>
      </c>
      <c r="CK5" s="235">
        <v>354622</v>
      </c>
      <c r="CL5" s="235">
        <v>49642</v>
      </c>
      <c r="CM5" s="235">
        <v>-7269</v>
      </c>
      <c r="CN5" s="235">
        <v>0</v>
      </c>
      <c r="CO5" s="235">
        <v>0</v>
      </c>
      <c r="CP5" s="235">
        <v>6814</v>
      </c>
      <c r="CQ5" s="235">
        <v>1708</v>
      </c>
      <c r="CR5" s="235">
        <v>-1415</v>
      </c>
      <c r="CS5" s="235">
        <v>0</v>
      </c>
      <c r="CT5" s="235">
        <v>5627</v>
      </c>
      <c r="CU5" s="235">
        <v>16229</v>
      </c>
      <c r="CV5" s="235">
        <v>0</v>
      </c>
      <c r="CW5" s="235">
        <v>8071179</v>
      </c>
      <c r="CX5" s="463">
        <v>-111334</v>
      </c>
      <c r="CY5" s="544">
        <v>7189170</v>
      </c>
      <c r="CZ5" s="544">
        <v>150761</v>
      </c>
      <c r="DA5" s="544">
        <v>-209334</v>
      </c>
      <c r="DB5" s="544">
        <v>-2118</v>
      </c>
      <c r="DC5" s="544">
        <v>0</v>
      </c>
      <c r="DD5" s="544">
        <v>795070</v>
      </c>
      <c r="DE5" s="544">
        <v>43162</v>
      </c>
      <c r="DF5" s="544">
        <v>-44244</v>
      </c>
      <c r="DG5" s="544">
        <v>147464</v>
      </c>
      <c r="DH5" s="544">
        <v>0</v>
      </c>
      <c r="DI5" s="544">
        <v>662491</v>
      </c>
      <c r="DJ5" s="544">
        <v>130761</v>
      </c>
      <c r="DK5" s="544">
        <v>-2765</v>
      </c>
      <c r="DL5" s="544">
        <v>0</v>
      </c>
      <c r="DM5" s="544">
        <v>0</v>
      </c>
      <c r="DN5" s="544">
        <v>14349</v>
      </c>
      <c r="DO5" s="544">
        <v>6915</v>
      </c>
      <c r="DP5" s="544">
        <v>-1296</v>
      </c>
      <c r="DQ5" s="544">
        <v>0</v>
      </c>
      <c r="DR5" s="544">
        <v>1511</v>
      </c>
      <c r="DS5" s="544">
        <v>24526</v>
      </c>
      <c r="DT5" s="544">
        <v>0</v>
      </c>
      <c r="DU5" s="544">
        <v>8795089</v>
      </c>
      <c r="DV5" s="463">
        <v>-90920</v>
      </c>
      <c r="DW5" s="235">
        <v>7324417</v>
      </c>
      <c r="DX5" s="235">
        <v>209096</v>
      </c>
      <c r="DY5" s="235">
        <v>-155386</v>
      </c>
      <c r="DZ5" s="235">
        <v>-2849</v>
      </c>
      <c r="EA5" s="235">
        <v>0</v>
      </c>
      <c r="EB5" s="235">
        <v>772028</v>
      </c>
      <c r="EC5" s="235">
        <v>47083</v>
      </c>
      <c r="ED5" s="235">
        <v>-27637</v>
      </c>
      <c r="EE5" s="235">
        <v>134207</v>
      </c>
      <c r="EF5" s="235">
        <v>3066</v>
      </c>
      <c r="EG5" s="235">
        <v>360852</v>
      </c>
      <c r="EH5" s="235">
        <v>131556</v>
      </c>
      <c r="EI5" s="235">
        <v>-5194</v>
      </c>
      <c r="EJ5" s="235">
        <v>0</v>
      </c>
      <c r="EK5" s="235">
        <v>0</v>
      </c>
      <c r="EL5" s="235">
        <v>8364</v>
      </c>
      <c r="EM5" s="235">
        <v>928</v>
      </c>
      <c r="EN5" s="235">
        <v>-297</v>
      </c>
      <c r="EO5" s="235">
        <v>0</v>
      </c>
      <c r="EP5" s="235">
        <v>-3165</v>
      </c>
      <c r="EQ5" s="235">
        <v>23633</v>
      </c>
      <c r="ER5" s="235">
        <v>0</v>
      </c>
      <c r="ES5" s="235">
        <v>8729782</v>
      </c>
      <c r="ET5" s="254"/>
      <c r="EU5" s="254"/>
      <c r="EV5" s="254"/>
      <c r="EW5" s="254"/>
      <c r="EY5" s="397">
        <v>4.1715573564557875</v>
      </c>
      <c r="EZ5" s="226">
        <v>-1.1311782347174757</v>
      </c>
      <c r="FA5" s="397">
        <v>-6.5739641448065624</v>
      </c>
      <c r="FB5" s="226">
        <v>-0.10456950476419458</v>
      </c>
      <c r="FC5" s="221">
        <v>-0.14923275674833517</v>
      </c>
      <c r="FD5" s="226">
        <v>-0.34541384187722035</v>
      </c>
      <c r="FE5" s="221">
        <v>2535.16118754234</v>
      </c>
      <c r="FF5" s="226">
        <v>-0.33936597119730355</v>
      </c>
      <c r="FG5" s="221">
        <v>-0.31044890254039675</v>
      </c>
      <c r="FH5" s="226">
        <v>0</v>
      </c>
      <c r="FI5" s="232"/>
      <c r="FJ5" s="393">
        <v>584.6</v>
      </c>
      <c r="FK5" s="430"/>
      <c r="FL5" s="468">
        <v>0.21552975326560234</v>
      </c>
      <c r="FM5" s="469">
        <v>0</v>
      </c>
      <c r="FN5" s="472">
        <v>9.4382438316400581</v>
      </c>
      <c r="FO5" s="386">
        <v>0</v>
      </c>
      <c r="FQ5" s="390">
        <v>722.25</v>
      </c>
      <c r="FR5" s="391">
        <v>3317535</v>
      </c>
      <c r="FS5" s="392">
        <v>3.8861969149603824E-3</v>
      </c>
      <c r="FT5" s="278">
        <v>62179.150639366118</v>
      </c>
      <c r="FV5" s="555">
        <v>0</v>
      </c>
      <c r="FW5" s="551">
        <v>0</v>
      </c>
      <c r="FX5" s="547">
        <v>18666</v>
      </c>
      <c r="FY5" s="545">
        <v>23177</v>
      </c>
      <c r="FZ5" s="555">
        <v>0</v>
      </c>
    </row>
    <row r="6" spans="1:182" x14ac:dyDescent="0.2">
      <c r="A6" s="65">
        <v>3</v>
      </c>
      <c r="B6" s="65">
        <v>561</v>
      </c>
      <c r="C6" s="66">
        <v>1101</v>
      </c>
      <c r="D6" s="67" t="s">
        <v>38</v>
      </c>
      <c r="E6" s="75"/>
      <c r="F6" s="220">
        <v>3393</v>
      </c>
      <c r="G6" s="220">
        <v>7390943.333333333</v>
      </c>
      <c r="H6" s="214">
        <v>1.99</v>
      </c>
      <c r="I6" s="220">
        <v>3714041.8760469011</v>
      </c>
      <c r="J6" s="220">
        <v>1756322.6666666667</v>
      </c>
      <c r="K6" s="209">
        <v>0</v>
      </c>
      <c r="L6" s="216">
        <v>1.65</v>
      </c>
      <c r="M6" s="220">
        <v>6128169.0954773864</v>
      </c>
      <c r="N6" s="220">
        <v>1445063.05</v>
      </c>
      <c r="O6" s="220">
        <v>9023.3333333333339</v>
      </c>
      <c r="P6" s="220">
        <v>7582255.4788107201</v>
      </c>
      <c r="Q6" s="221">
        <v>2234.6759442412967</v>
      </c>
      <c r="R6" s="221">
        <v>2681.4037114060652</v>
      </c>
      <c r="S6" s="221">
        <v>83.339779636147554</v>
      </c>
      <c r="T6" s="381">
        <v>2234.6759442412967</v>
      </c>
      <c r="U6" s="222">
        <v>2746.534559255173</v>
      </c>
      <c r="V6" s="222">
        <v>81.363474444949773</v>
      </c>
      <c r="W6" s="223">
        <v>560826.50617632223</v>
      </c>
      <c r="X6" s="224">
        <v>165.28927385096441</v>
      </c>
      <c r="Y6" s="225">
        <v>89.504061170772971</v>
      </c>
      <c r="Z6" s="223">
        <v>0</v>
      </c>
      <c r="AA6" s="224">
        <v>0</v>
      </c>
      <c r="AB6" s="226">
        <v>89.504061170772971</v>
      </c>
      <c r="AC6" s="227">
        <v>0</v>
      </c>
      <c r="AD6" s="228">
        <v>0</v>
      </c>
      <c r="AE6" s="229">
        <v>0</v>
      </c>
      <c r="AF6" s="230">
        <v>0</v>
      </c>
      <c r="AG6" s="231">
        <v>89.504061170772971</v>
      </c>
      <c r="AH6" s="223">
        <v>560826.50617632223</v>
      </c>
      <c r="AI6" s="224">
        <v>165.28927385096441</v>
      </c>
      <c r="AJ6" s="226">
        <v>89.504061170772971</v>
      </c>
      <c r="AK6" s="232">
        <v>0</v>
      </c>
      <c r="AL6" s="444">
        <v>2.5823754789272031</v>
      </c>
      <c r="AM6" s="232">
        <v>448126.28958744393</v>
      </c>
      <c r="AN6" s="232">
        <v>22.247863247863247</v>
      </c>
      <c r="AO6" s="232">
        <v>272036.75387419964</v>
      </c>
      <c r="AP6" s="223">
        <v>720163.04346164363</v>
      </c>
      <c r="AQ6" s="224">
        <v>83.339779636147554</v>
      </c>
      <c r="AR6" s="224">
        <v>0</v>
      </c>
      <c r="AS6" s="233">
        <v>0</v>
      </c>
      <c r="AT6" s="234">
        <v>720163.04346164363</v>
      </c>
      <c r="AU6" s="254"/>
      <c r="AV6" s="221">
        <v>400.84</v>
      </c>
      <c r="AW6" s="221">
        <v>1360050.1199999999</v>
      </c>
      <c r="AX6" s="271">
        <v>1.6073748001550175E-3</v>
      </c>
      <c r="AY6" s="298">
        <v>25316.153102441527</v>
      </c>
      <c r="AZ6" s="213"/>
      <c r="BA6" s="221">
        <v>96.863045408816461</v>
      </c>
      <c r="BB6" s="272">
        <v>1.0696018929690732</v>
      </c>
      <c r="BC6" s="221">
        <v>-4.3226172326940953</v>
      </c>
      <c r="BD6" s="272">
        <v>-1.9993403356760253E-2</v>
      </c>
      <c r="BE6" s="221">
        <v>0.24048794892781886</v>
      </c>
      <c r="BF6" s="272">
        <v>0.51355427876131199</v>
      </c>
      <c r="BG6" s="221">
        <v>2285.7669084884724</v>
      </c>
      <c r="BH6" s="272">
        <v>-0.3866595863690756</v>
      </c>
      <c r="BI6" s="221">
        <v>0.48745558868567512</v>
      </c>
      <c r="BJ6" s="445">
        <v>0</v>
      </c>
      <c r="BL6" s="412">
        <v>519.44000000000005</v>
      </c>
      <c r="BM6" s="425"/>
      <c r="BN6" s="235">
        <v>3395</v>
      </c>
      <c r="BO6" s="302">
        <v>1.99</v>
      </c>
      <c r="BP6" s="232">
        <v>1.99</v>
      </c>
      <c r="BQ6" s="71">
        <v>1016579066</v>
      </c>
      <c r="BR6" s="235">
        <v>3378</v>
      </c>
      <c r="BS6" s="302">
        <v>1.99</v>
      </c>
      <c r="BT6" s="232">
        <v>1.99</v>
      </c>
      <c r="BU6" s="71">
        <v>1452582816</v>
      </c>
      <c r="BV6" s="235">
        <v>3363</v>
      </c>
      <c r="BW6" s="302">
        <v>1.99</v>
      </c>
      <c r="BX6" s="232">
        <v>1.99</v>
      </c>
      <c r="BY6" s="71">
        <v>1484212320</v>
      </c>
      <c r="BZ6" s="463">
        <v>-17522</v>
      </c>
      <c r="CA6" s="235">
        <v>5595242</v>
      </c>
      <c r="CB6" s="235">
        <v>348531</v>
      </c>
      <c r="CC6" s="235">
        <v>-110953</v>
      </c>
      <c r="CD6" s="235">
        <v>-6477</v>
      </c>
      <c r="CE6" s="235">
        <v>0</v>
      </c>
      <c r="CF6" s="235">
        <v>627347</v>
      </c>
      <c r="CG6" s="235">
        <v>207090</v>
      </c>
      <c r="CH6" s="235">
        <v>-44348</v>
      </c>
      <c r="CI6" s="235">
        <v>242286</v>
      </c>
      <c r="CJ6" s="235">
        <v>419</v>
      </c>
      <c r="CK6" s="235">
        <v>601797</v>
      </c>
      <c r="CL6" s="235">
        <v>177135</v>
      </c>
      <c r="CM6" s="235">
        <v>-5944</v>
      </c>
      <c r="CN6" s="235">
        <v>0</v>
      </c>
      <c r="CO6" s="235">
        <v>0</v>
      </c>
      <c r="CP6" s="235">
        <v>52909</v>
      </c>
      <c r="CQ6" s="235">
        <v>1101</v>
      </c>
      <c r="CR6" s="235">
        <v>-2105</v>
      </c>
      <c r="CS6" s="235">
        <v>0</v>
      </c>
      <c r="CT6" s="235">
        <v>3170</v>
      </c>
      <c r="CU6" s="235">
        <v>13935</v>
      </c>
      <c r="CV6" s="235">
        <v>0</v>
      </c>
      <c r="CW6" s="235">
        <v>7683613</v>
      </c>
      <c r="CX6" s="463">
        <v>-26590</v>
      </c>
      <c r="CY6" s="544">
        <v>5398641</v>
      </c>
      <c r="CZ6" s="544">
        <v>344962</v>
      </c>
      <c r="DA6" s="544">
        <v>-75920</v>
      </c>
      <c r="DB6" s="544">
        <v>-100</v>
      </c>
      <c r="DC6" s="544">
        <v>0</v>
      </c>
      <c r="DD6" s="544">
        <v>669274</v>
      </c>
      <c r="DE6" s="544">
        <v>197092</v>
      </c>
      <c r="DF6" s="544">
        <v>-23788</v>
      </c>
      <c r="DG6" s="544">
        <v>250481</v>
      </c>
      <c r="DH6" s="544">
        <v>0</v>
      </c>
      <c r="DI6" s="544">
        <v>425349</v>
      </c>
      <c r="DJ6" s="544">
        <v>25435</v>
      </c>
      <c r="DK6" s="544">
        <v>-11771</v>
      </c>
      <c r="DL6" s="544">
        <v>0</v>
      </c>
      <c r="DM6" s="544">
        <v>0</v>
      </c>
      <c r="DN6" s="544">
        <v>26046</v>
      </c>
      <c r="DO6" s="544">
        <v>1614</v>
      </c>
      <c r="DP6" s="544">
        <v>-2082</v>
      </c>
      <c r="DQ6" s="544">
        <v>0</v>
      </c>
      <c r="DR6" s="544">
        <v>252</v>
      </c>
      <c r="DS6" s="544">
        <v>1807</v>
      </c>
      <c r="DT6" s="544">
        <v>0</v>
      </c>
      <c r="DU6" s="544">
        <v>7200702</v>
      </c>
      <c r="DV6" s="463">
        <v>-22559</v>
      </c>
      <c r="DW6" s="235">
        <v>5662768</v>
      </c>
      <c r="DX6" s="235">
        <v>280227</v>
      </c>
      <c r="DY6" s="235">
        <v>-180197</v>
      </c>
      <c r="DZ6" s="235">
        <v>-107</v>
      </c>
      <c r="EA6" s="235">
        <v>0</v>
      </c>
      <c r="EB6" s="235">
        <v>1154825</v>
      </c>
      <c r="EC6" s="235">
        <v>217144</v>
      </c>
      <c r="ED6" s="235">
        <v>-40718</v>
      </c>
      <c r="EE6" s="235">
        <v>318380</v>
      </c>
      <c r="EF6" s="235">
        <v>0</v>
      </c>
      <c r="EG6" s="235">
        <v>438119</v>
      </c>
      <c r="EH6" s="235">
        <v>71440</v>
      </c>
      <c r="EI6" s="235">
        <v>-6051</v>
      </c>
      <c r="EJ6" s="235">
        <v>0</v>
      </c>
      <c r="EK6" s="235">
        <v>0</v>
      </c>
      <c r="EL6" s="235">
        <v>-15342</v>
      </c>
      <c r="EM6" s="235">
        <v>618</v>
      </c>
      <c r="EN6" s="235">
        <v>-1433</v>
      </c>
      <c r="EO6" s="235">
        <v>0</v>
      </c>
      <c r="EP6" s="235">
        <v>4</v>
      </c>
      <c r="EQ6" s="235">
        <v>3705</v>
      </c>
      <c r="ER6" s="235">
        <v>0</v>
      </c>
      <c r="ES6" s="235">
        <v>7880823</v>
      </c>
      <c r="ET6" s="254"/>
      <c r="EU6" s="254"/>
      <c r="EV6" s="254"/>
      <c r="EW6" s="254"/>
      <c r="EY6" s="397">
        <v>99.988530188669301</v>
      </c>
      <c r="EZ6" s="226">
        <v>1.1268306505914421</v>
      </c>
      <c r="FA6" s="397">
        <v>-3.0511989777960502</v>
      </c>
      <c r="FB6" s="226">
        <v>0.14223323543187849</v>
      </c>
      <c r="FC6" s="221">
        <v>0.26570533291556014</v>
      </c>
      <c r="FD6" s="226">
        <v>0.68540500390067438</v>
      </c>
      <c r="FE6" s="221">
        <v>2251.7091935306894</v>
      </c>
      <c r="FF6" s="226">
        <v>-0.42015762447090305</v>
      </c>
      <c r="FG6" s="221">
        <v>0.59365662859872448</v>
      </c>
      <c r="FH6" s="226">
        <v>0</v>
      </c>
      <c r="FI6" s="232"/>
      <c r="FJ6" s="393">
        <v>519.44000000000005</v>
      </c>
      <c r="FK6" s="430"/>
      <c r="FL6" s="468">
        <v>2.5933307024467247</v>
      </c>
      <c r="FM6" s="469">
        <v>447826.29270035558</v>
      </c>
      <c r="FN6" s="472">
        <v>22.342245461720601</v>
      </c>
      <c r="FO6" s="386">
        <v>274146.04567842471</v>
      </c>
      <c r="FQ6" s="390">
        <v>320.92</v>
      </c>
      <c r="FR6" s="391">
        <v>1084281.7066666668</v>
      </c>
      <c r="FS6" s="392">
        <v>1.2701394931465618E-3</v>
      </c>
      <c r="FT6" s="278">
        <v>20322.231890344989</v>
      </c>
      <c r="FV6" s="555">
        <v>0</v>
      </c>
      <c r="FW6" s="551">
        <v>0</v>
      </c>
      <c r="FX6" s="547">
        <v>27070</v>
      </c>
      <c r="FY6" s="545">
        <v>35438</v>
      </c>
      <c r="FZ6" s="555">
        <v>0</v>
      </c>
    </row>
    <row r="7" spans="1:182" x14ac:dyDescent="0.2">
      <c r="A7" s="65">
        <v>4</v>
      </c>
      <c r="B7" s="65">
        <v>401</v>
      </c>
      <c r="C7" s="66">
        <v>4201</v>
      </c>
      <c r="D7" s="67" t="s">
        <v>198</v>
      </c>
      <c r="E7" s="75"/>
      <c r="F7" s="220">
        <v>1094</v>
      </c>
      <c r="G7" s="220">
        <v>2118820.6666666665</v>
      </c>
      <c r="H7" s="214">
        <v>1.7</v>
      </c>
      <c r="I7" s="220">
        <v>1246365.0980392157</v>
      </c>
      <c r="J7" s="220">
        <v>182946</v>
      </c>
      <c r="K7" s="209">
        <v>0</v>
      </c>
      <c r="L7" s="216">
        <v>1.65</v>
      </c>
      <c r="M7" s="220">
        <v>2056502.4117647058</v>
      </c>
      <c r="N7" s="220">
        <v>226536.88666666669</v>
      </c>
      <c r="O7" s="220">
        <v>499</v>
      </c>
      <c r="P7" s="220">
        <v>2283538.2984313727</v>
      </c>
      <c r="Q7" s="221">
        <v>2087.3293404308711</v>
      </c>
      <c r="R7" s="221">
        <v>2681.4037114060652</v>
      </c>
      <c r="S7" s="221">
        <v>77.84465023121507</v>
      </c>
      <c r="T7" s="381">
        <v>2087.3293404308711</v>
      </c>
      <c r="U7" s="222">
        <v>2746.534559255173</v>
      </c>
      <c r="V7" s="222">
        <v>75.998655592993131</v>
      </c>
      <c r="W7" s="223">
        <v>240469.4238833391</v>
      </c>
      <c r="X7" s="224">
        <v>219.80751726082184</v>
      </c>
      <c r="Y7" s="225">
        <v>86.042129645665483</v>
      </c>
      <c r="Z7" s="223">
        <v>0</v>
      </c>
      <c r="AA7" s="224">
        <v>0</v>
      </c>
      <c r="AB7" s="226">
        <v>86.042129645665483</v>
      </c>
      <c r="AC7" s="227">
        <v>0</v>
      </c>
      <c r="AD7" s="228">
        <v>0</v>
      </c>
      <c r="AE7" s="229">
        <v>0</v>
      </c>
      <c r="AF7" s="230">
        <v>0</v>
      </c>
      <c r="AG7" s="231">
        <v>86.042129645665483</v>
      </c>
      <c r="AH7" s="223">
        <v>240469.4238833391</v>
      </c>
      <c r="AI7" s="224">
        <v>219.80751726082184</v>
      </c>
      <c r="AJ7" s="226">
        <v>86.042129645665483</v>
      </c>
      <c r="AK7" s="232">
        <v>0</v>
      </c>
      <c r="AL7" s="444">
        <v>0.18647166361974407</v>
      </c>
      <c r="AM7" s="232">
        <v>0</v>
      </c>
      <c r="AN7" s="232">
        <v>8.2760511882998173</v>
      </c>
      <c r="AO7" s="232">
        <v>0</v>
      </c>
      <c r="AP7" s="223">
        <v>0</v>
      </c>
      <c r="AQ7" s="224">
        <v>77.84465023121507</v>
      </c>
      <c r="AR7" s="224">
        <v>0</v>
      </c>
      <c r="AS7" s="233">
        <v>0</v>
      </c>
      <c r="AT7" s="234">
        <v>0</v>
      </c>
      <c r="AU7" s="254"/>
      <c r="AV7" s="221">
        <v>434.91</v>
      </c>
      <c r="AW7" s="221">
        <v>475791.54000000004</v>
      </c>
      <c r="AX7" s="271">
        <v>5.623140796627025E-4</v>
      </c>
      <c r="AY7" s="298">
        <v>8856.446754687564</v>
      </c>
      <c r="AZ7" s="213"/>
      <c r="BA7" s="221">
        <v>17.364967708105684</v>
      </c>
      <c r="BB7" s="272">
        <v>-0.83161800735522096</v>
      </c>
      <c r="BC7" s="221">
        <v>-7.3871670396605866</v>
      </c>
      <c r="BD7" s="272">
        <v>-0.31752932779310744</v>
      </c>
      <c r="BE7" s="221">
        <v>-0.36483781597870885</v>
      </c>
      <c r="BF7" s="272">
        <v>-0.87578259014973525</v>
      </c>
      <c r="BG7" s="221">
        <v>1714.0296218295555</v>
      </c>
      <c r="BH7" s="272">
        <v>-0.55022450269110545</v>
      </c>
      <c r="BI7" s="221">
        <v>-0.36867635565173956</v>
      </c>
      <c r="BJ7" s="445">
        <v>0</v>
      </c>
      <c r="BL7" s="412">
        <v>117</v>
      </c>
      <c r="BM7" s="425"/>
      <c r="BN7" s="235">
        <v>1093</v>
      </c>
      <c r="BO7" s="302">
        <v>1.7</v>
      </c>
      <c r="BP7" s="232">
        <v>1.7</v>
      </c>
      <c r="BQ7" s="71">
        <v>177994120</v>
      </c>
      <c r="BR7" s="235">
        <v>1099</v>
      </c>
      <c r="BS7" s="302">
        <v>1.7</v>
      </c>
      <c r="BT7" s="232">
        <v>1.7</v>
      </c>
      <c r="BU7" s="71">
        <v>189276380</v>
      </c>
      <c r="BV7" s="235">
        <v>1108</v>
      </c>
      <c r="BW7" s="302">
        <v>1.7</v>
      </c>
      <c r="BX7" s="232">
        <v>1.7</v>
      </c>
      <c r="BY7" s="71">
        <v>189946880</v>
      </c>
      <c r="BZ7" s="463">
        <v>-16417</v>
      </c>
      <c r="CA7" s="235">
        <v>1862084</v>
      </c>
      <c r="CB7" s="235">
        <v>124469</v>
      </c>
      <c r="CC7" s="235">
        <v>-40928</v>
      </c>
      <c r="CD7" s="235">
        <v>-232</v>
      </c>
      <c r="CE7" s="235">
        <v>0</v>
      </c>
      <c r="CF7" s="235">
        <v>155339</v>
      </c>
      <c r="CG7" s="235">
        <v>25882</v>
      </c>
      <c r="CH7" s="235">
        <v>-11427</v>
      </c>
      <c r="CI7" s="235">
        <v>12086</v>
      </c>
      <c r="CJ7" s="235">
        <v>551</v>
      </c>
      <c r="CK7" s="235">
        <v>25446</v>
      </c>
      <c r="CL7" s="235">
        <v>29853</v>
      </c>
      <c r="CM7" s="235">
        <v>-2373</v>
      </c>
      <c r="CN7" s="235">
        <v>0</v>
      </c>
      <c r="CO7" s="235">
        <v>0</v>
      </c>
      <c r="CP7" s="235">
        <v>1142</v>
      </c>
      <c r="CQ7" s="235">
        <v>122</v>
      </c>
      <c r="CR7" s="235">
        <v>-182</v>
      </c>
      <c r="CS7" s="235">
        <v>0</v>
      </c>
      <c r="CT7" s="235">
        <v>991</v>
      </c>
      <c r="CU7" s="235">
        <v>7103</v>
      </c>
      <c r="CV7" s="235">
        <v>0</v>
      </c>
      <c r="CW7" s="235">
        <v>2173509</v>
      </c>
      <c r="CX7" s="463">
        <v>-12594</v>
      </c>
      <c r="CY7" s="544">
        <v>1877057</v>
      </c>
      <c r="CZ7" s="544">
        <v>101442</v>
      </c>
      <c r="DA7" s="544">
        <v>-59579</v>
      </c>
      <c r="DB7" s="544">
        <v>-827</v>
      </c>
      <c r="DC7" s="544">
        <v>0</v>
      </c>
      <c r="DD7" s="544">
        <v>137324</v>
      </c>
      <c r="DE7" s="544">
        <v>25269</v>
      </c>
      <c r="DF7" s="544">
        <v>-17114</v>
      </c>
      <c r="DG7" s="544">
        <v>14100</v>
      </c>
      <c r="DH7" s="544">
        <v>607</v>
      </c>
      <c r="DI7" s="544">
        <v>54689</v>
      </c>
      <c r="DJ7" s="544">
        <v>21101</v>
      </c>
      <c r="DK7" s="544">
        <v>-1560</v>
      </c>
      <c r="DL7" s="544">
        <v>0</v>
      </c>
      <c r="DM7" s="544">
        <v>0</v>
      </c>
      <c r="DN7" s="544">
        <v>1268</v>
      </c>
      <c r="DO7" s="544">
        <v>92</v>
      </c>
      <c r="DP7" s="544">
        <v>-694</v>
      </c>
      <c r="DQ7" s="544">
        <v>0</v>
      </c>
      <c r="DR7" s="544">
        <v>18</v>
      </c>
      <c r="DS7" s="544">
        <v>9676</v>
      </c>
      <c r="DT7" s="544">
        <v>0</v>
      </c>
      <c r="DU7" s="544">
        <v>2150275</v>
      </c>
      <c r="DV7" s="463">
        <v>-31933</v>
      </c>
      <c r="DW7" s="235">
        <v>1842017</v>
      </c>
      <c r="DX7" s="235">
        <v>96961</v>
      </c>
      <c r="DY7" s="235">
        <v>-37262</v>
      </c>
      <c r="DZ7" s="235">
        <v>-710</v>
      </c>
      <c r="EA7" s="235">
        <v>0</v>
      </c>
      <c r="EB7" s="235">
        <v>162026</v>
      </c>
      <c r="EC7" s="235">
        <v>23752</v>
      </c>
      <c r="ED7" s="235">
        <v>-7281</v>
      </c>
      <c r="EE7" s="235">
        <v>23923</v>
      </c>
      <c r="EF7" s="235">
        <v>921</v>
      </c>
      <c r="EG7" s="235">
        <v>46492</v>
      </c>
      <c r="EH7" s="235">
        <v>8909</v>
      </c>
      <c r="EI7" s="235">
        <v>-659</v>
      </c>
      <c r="EJ7" s="235">
        <v>0</v>
      </c>
      <c r="EK7" s="235">
        <v>0</v>
      </c>
      <c r="EL7" s="235">
        <v>291</v>
      </c>
      <c r="EM7" s="235">
        <v>114</v>
      </c>
      <c r="EN7" s="235">
        <v>0</v>
      </c>
      <c r="EO7" s="235">
        <v>0</v>
      </c>
      <c r="EP7" s="235">
        <v>30</v>
      </c>
      <c r="EQ7" s="235">
        <v>4082</v>
      </c>
      <c r="ER7" s="235">
        <v>0</v>
      </c>
      <c r="ES7" s="235">
        <v>2131673</v>
      </c>
      <c r="ET7" s="254"/>
      <c r="EU7" s="254"/>
      <c r="EV7" s="254"/>
      <c r="EW7" s="254"/>
      <c r="EY7" s="397">
        <v>13.233184522138004</v>
      </c>
      <c r="EZ7" s="226">
        <v>-0.91763324315009365</v>
      </c>
      <c r="FA7" s="397">
        <v>-4.8941582343945784</v>
      </c>
      <c r="FB7" s="226">
        <v>1.3116654270657649E-2</v>
      </c>
      <c r="FC7" s="221">
        <v>-0.39934804573843491</v>
      </c>
      <c r="FD7" s="226">
        <v>-0.96676811117801964</v>
      </c>
      <c r="FE7" s="221">
        <v>1784.0787152422429</v>
      </c>
      <c r="FF7" s="226">
        <v>-0.55344523669526702</v>
      </c>
      <c r="FG7" s="221">
        <v>-0.32945986584054721</v>
      </c>
      <c r="FH7" s="226">
        <v>0</v>
      </c>
      <c r="FI7" s="232"/>
      <c r="FJ7" s="393">
        <v>117</v>
      </c>
      <c r="FK7" s="430"/>
      <c r="FL7" s="468">
        <v>0.18545454545454546</v>
      </c>
      <c r="FM7" s="469">
        <v>0</v>
      </c>
      <c r="FN7" s="472">
        <v>8.2309090909090905</v>
      </c>
      <c r="FO7" s="386">
        <v>0</v>
      </c>
      <c r="FQ7" s="390">
        <v>533.79</v>
      </c>
      <c r="FR7" s="391">
        <v>587169</v>
      </c>
      <c r="FS7" s="392">
        <v>6.8781621184414721E-4</v>
      </c>
      <c r="FT7" s="278">
        <v>11005.059389506356</v>
      </c>
      <c r="FV7" s="555">
        <v>0</v>
      </c>
      <c r="FW7" s="551">
        <v>0</v>
      </c>
      <c r="FX7" s="547">
        <v>1497</v>
      </c>
      <c r="FY7" s="545">
        <v>2117</v>
      </c>
      <c r="FZ7" s="555">
        <v>0</v>
      </c>
    </row>
    <row r="8" spans="1:182" x14ac:dyDescent="0.2">
      <c r="A8" s="65">
        <v>5</v>
      </c>
      <c r="B8" s="65">
        <v>731</v>
      </c>
      <c r="C8" s="66">
        <v>5501</v>
      </c>
      <c r="D8" s="67" t="s">
        <v>286</v>
      </c>
      <c r="E8" s="75">
        <v>371</v>
      </c>
      <c r="F8" s="220">
        <v>2158</v>
      </c>
      <c r="G8" s="220">
        <v>4213008</v>
      </c>
      <c r="H8" s="214">
        <v>1.79</v>
      </c>
      <c r="I8" s="220">
        <v>2353635.7541899444</v>
      </c>
      <c r="J8" s="220">
        <v>352257.66666666669</v>
      </c>
      <c r="K8" s="209">
        <v>0</v>
      </c>
      <c r="L8" s="216">
        <v>1.65</v>
      </c>
      <c r="M8" s="220">
        <v>3883498.9944134075</v>
      </c>
      <c r="N8" s="220">
        <v>426206.14000000007</v>
      </c>
      <c r="O8" s="220">
        <v>898.33333333333337</v>
      </c>
      <c r="P8" s="220">
        <v>4310603.4677467411</v>
      </c>
      <c r="Q8" s="221">
        <v>1997.4992899660524</v>
      </c>
      <c r="R8" s="221">
        <v>2681.4037114060652</v>
      </c>
      <c r="S8" s="221">
        <v>74.49453737492631</v>
      </c>
      <c r="T8" s="381">
        <v>1997.4992899660524</v>
      </c>
      <c r="U8" s="222">
        <v>2746.534559255173</v>
      </c>
      <c r="V8" s="222">
        <v>72.727986736411211</v>
      </c>
      <c r="W8" s="223">
        <v>546070.32434299262</v>
      </c>
      <c r="X8" s="224">
        <v>253.04463593280474</v>
      </c>
      <c r="Y8" s="225">
        <v>83.931558546203576</v>
      </c>
      <c r="Z8" s="223">
        <v>119690</v>
      </c>
      <c r="AA8" s="224">
        <v>55.463392029657086</v>
      </c>
      <c r="AB8" s="226">
        <v>86.000004703480428</v>
      </c>
      <c r="AC8" s="227">
        <v>0</v>
      </c>
      <c r="AD8" s="228">
        <v>0</v>
      </c>
      <c r="AE8" s="229">
        <v>119690</v>
      </c>
      <c r="AF8" s="230">
        <v>55.463392029657086</v>
      </c>
      <c r="AG8" s="231">
        <v>86.000004703480428</v>
      </c>
      <c r="AH8" s="223">
        <v>665760.32434299262</v>
      </c>
      <c r="AI8" s="224">
        <v>308.50802796246182</v>
      </c>
      <c r="AJ8" s="226">
        <v>86.000004703480428</v>
      </c>
      <c r="AK8" s="232">
        <v>0</v>
      </c>
      <c r="AL8" s="444">
        <v>0.10009267840593142</v>
      </c>
      <c r="AM8" s="232">
        <v>0</v>
      </c>
      <c r="AN8" s="232">
        <v>5.2307692307692308</v>
      </c>
      <c r="AO8" s="232">
        <v>0</v>
      </c>
      <c r="AP8" s="223">
        <v>0</v>
      </c>
      <c r="AQ8" s="224">
        <v>74.49453737492631</v>
      </c>
      <c r="AR8" s="224">
        <v>0</v>
      </c>
      <c r="AS8" s="233">
        <v>0</v>
      </c>
      <c r="AT8" s="234">
        <v>0</v>
      </c>
      <c r="AU8" s="254"/>
      <c r="AV8" s="221">
        <v>721.65</v>
      </c>
      <c r="AW8" s="221">
        <v>1557320.7</v>
      </c>
      <c r="AX8" s="271">
        <v>1.8405189721535939E-3</v>
      </c>
      <c r="AY8" s="298">
        <v>28988.173811419103</v>
      </c>
      <c r="AZ8" s="213"/>
      <c r="BA8" s="221">
        <v>53.423052015248111</v>
      </c>
      <c r="BB8" s="272">
        <v>3.0721679780350834E-2</v>
      </c>
      <c r="BC8" s="221">
        <v>-4.2333961036439618</v>
      </c>
      <c r="BD8" s="272">
        <v>-1.1330959349213287E-2</v>
      </c>
      <c r="BE8" s="221">
        <v>3.3339489087888405E-2</v>
      </c>
      <c r="BF8" s="272">
        <v>3.8109469901745734E-2</v>
      </c>
      <c r="BG8" s="221">
        <v>2378.6832779331512</v>
      </c>
      <c r="BH8" s="272">
        <v>-0.36007769544155183</v>
      </c>
      <c r="BI8" s="221">
        <v>0.10439447144360878</v>
      </c>
      <c r="BJ8" s="445">
        <v>0</v>
      </c>
      <c r="BL8" s="412">
        <v>197.63</v>
      </c>
      <c r="BM8" s="425"/>
      <c r="BN8" s="235">
        <v>2176</v>
      </c>
      <c r="BO8" s="302">
        <v>1.79</v>
      </c>
      <c r="BP8" s="232">
        <v>1.79</v>
      </c>
      <c r="BQ8" s="71">
        <v>335978040</v>
      </c>
      <c r="BR8" s="235">
        <v>2206</v>
      </c>
      <c r="BS8" s="302">
        <v>1.79</v>
      </c>
      <c r="BT8" s="232">
        <v>1.79</v>
      </c>
      <c r="BU8" s="71">
        <v>372240470</v>
      </c>
      <c r="BV8" s="235">
        <v>2243</v>
      </c>
      <c r="BW8" s="302">
        <v>1.79</v>
      </c>
      <c r="BX8" s="232">
        <v>1.79</v>
      </c>
      <c r="BY8" s="71">
        <v>379749370</v>
      </c>
      <c r="BZ8" s="463">
        <v>-46466</v>
      </c>
      <c r="CA8" s="235">
        <v>3925590</v>
      </c>
      <c r="CB8" s="235">
        <v>93173</v>
      </c>
      <c r="CC8" s="235">
        <v>-84372</v>
      </c>
      <c r="CD8" s="235">
        <v>-522</v>
      </c>
      <c r="CE8" s="235">
        <v>0</v>
      </c>
      <c r="CF8" s="235">
        <v>296906</v>
      </c>
      <c r="CG8" s="235">
        <v>22921</v>
      </c>
      <c r="CH8" s="235">
        <v>-18073</v>
      </c>
      <c r="CI8" s="235">
        <v>83454</v>
      </c>
      <c r="CJ8" s="235">
        <v>2134</v>
      </c>
      <c r="CK8" s="235">
        <v>71538</v>
      </c>
      <c r="CL8" s="235">
        <v>94558</v>
      </c>
      <c r="CM8" s="235">
        <v>-3989</v>
      </c>
      <c r="CN8" s="235">
        <v>0</v>
      </c>
      <c r="CO8" s="235">
        <v>0</v>
      </c>
      <c r="CP8" s="235">
        <v>12053</v>
      </c>
      <c r="CQ8" s="235">
        <v>1628</v>
      </c>
      <c r="CR8" s="235">
        <v>-2452</v>
      </c>
      <c r="CS8" s="235">
        <v>0</v>
      </c>
      <c r="CT8" s="235">
        <v>3445</v>
      </c>
      <c r="CU8" s="235">
        <v>20007</v>
      </c>
      <c r="CV8" s="235">
        <v>0</v>
      </c>
      <c r="CW8" s="235">
        <v>4471533</v>
      </c>
      <c r="CX8" s="463">
        <v>-48888</v>
      </c>
      <c r="CY8" s="544">
        <v>3640744</v>
      </c>
      <c r="CZ8" s="544">
        <v>82806</v>
      </c>
      <c r="DA8" s="544">
        <v>-109391</v>
      </c>
      <c r="DB8" s="544">
        <v>-431</v>
      </c>
      <c r="DC8" s="544">
        <v>0</v>
      </c>
      <c r="DD8" s="544">
        <v>216189</v>
      </c>
      <c r="DE8" s="544">
        <v>17460</v>
      </c>
      <c r="DF8" s="544">
        <v>-22243</v>
      </c>
      <c r="DG8" s="544">
        <v>127159</v>
      </c>
      <c r="DH8" s="544">
        <v>0</v>
      </c>
      <c r="DI8" s="544">
        <v>75187</v>
      </c>
      <c r="DJ8" s="544">
        <v>103664</v>
      </c>
      <c r="DK8" s="544">
        <v>-2164</v>
      </c>
      <c r="DL8" s="544">
        <v>0</v>
      </c>
      <c r="DM8" s="544">
        <v>0</v>
      </c>
      <c r="DN8" s="544">
        <v>3678</v>
      </c>
      <c r="DO8" s="544">
        <v>3522</v>
      </c>
      <c r="DP8" s="544">
        <v>-650</v>
      </c>
      <c r="DQ8" s="544">
        <v>0</v>
      </c>
      <c r="DR8" s="544">
        <v>641</v>
      </c>
      <c r="DS8" s="544">
        <v>6494</v>
      </c>
      <c r="DT8" s="544">
        <v>0</v>
      </c>
      <c r="DU8" s="544">
        <v>4093777</v>
      </c>
      <c r="DV8" s="463">
        <v>-79960</v>
      </c>
      <c r="DW8" s="235">
        <v>4002331</v>
      </c>
      <c r="DX8" s="235">
        <v>147631</v>
      </c>
      <c r="DY8" s="235">
        <v>-95589</v>
      </c>
      <c r="DZ8" s="235">
        <v>-312</v>
      </c>
      <c r="EA8" s="235">
        <v>0</v>
      </c>
      <c r="EB8" s="235">
        <v>315580</v>
      </c>
      <c r="EC8" s="235">
        <v>29017</v>
      </c>
      <c r="ED8" s="235">
        <v>-11252</v>
      </c>
      <c r="EE8" s="235">
        <v>72755</v>
      </c>
      <c r="EF8" s="235">
        <v>1475</v>
      </c>
      <c r="EG8" s="235">
        <v>101475</v>
      </c>
      <c r="EH8" s="235">
        <v>65741</v>
      </c>
      <c r="EI8" s="235">
        <v>-2174</v>
      </c>
      <c r="EJ8" s="235">
        <v>0</v>
      </c>
      <c r="EK8" s="235">
        <v>0</v>
      </c>
      <c r="EL8" s="235">
        <v>-3303</v>
      </c>
      <c r="EM8" s="235">
        <v>7415</v>
      </c>
      <c r="EN8" s="235">
        <v>-1340</v>
      </c>
      <c r="EO8" s="235">
        <v>0</v>
      </c>
      <c r="EP8" s="235">
        <v>0</v>
      </c>
      <c r="EQ8" s="235">
        <v>6403</v>
      </c>
      <c r="ER8" s="235">
        <v>0</v>
      </c>
      <c r="ES8" s="235">
        <v>4555893</v>
      </c>
      <c r="ET8" s="254"/>
      <c r="EU8" s="254"/>
      <c r="EV8" s="254"/>
      <c r="EW8" s="254"/>
      <c r="EY8" s="397">
        <v>55.270846386058388</v>
      </c>
      <c r="EZ8" s="226">
        <v>7.3020199560545215E-2</v>
      </c>
      <c r="FA8" s="397">
        <v>-8.2738855842470738</v>
      </c>
      <c r="FB8" s="226">
        <v>-0.22366494527236944</v>
      </c>
      <c r="FC8" s="221">
        <v>4.382993156220346E-2</v>
      </c>
      <c r="FD8" s="226">
        <v>0.13420628094218492</v>
      </c>
      <c r="FE8" s="221">
        <v>2398.1381305802429</v>
      </c>
      <c r="FF8" s="226">
        <v>-0.37842132992628608</v>
      </c>
      <c r="FG8" s="221">
        <v>9.0495716289161698E-2</v>
      </c>
      <c r="FH8" s="226">
        <v>0</v>
      </c>
      <c r="FI8" s="232"/>
      <c r="FJ8" s="393">
        <v>197.63</v>
      </c>
      <c r="FK8" s="430"/>
      <c r="FL8" s="468">
        <v>9.7811320754716977E-2</v>
      </c>
      <c r="FM8" s="469">
        <v>0</v>
      </c>
      <c r="FN8" s="472">
        <v>5.1115471698113204</v>
      </c>
      <c r="FO8" s="386">
        <v>0</v>
      </c>
      <c r="FQ8" s="390">
        <v>676.82</v>
      </c>
      <c r="FR8" s="391">
        <v>1494644.166666667</v>
      </c>
      <c r="FS8" s="392">
        <v>1.7508425832624321E-3</v>
      </c>
      <c r="FT8" s="278">
        <v>28013.481332198913</v>
      </c>
      <c r="FV8" s="555">
        <v>0</v>
      </c>
      <c r="FW8" s="551">
        <v>0</v>
      </c>
      <c r="FX8" s="547">
        <v>2695</v>
      </c>
      <c r="FY8" s="545">
        <v>3669</v>
      </c>
      <c r="FZ8" s="555">
        <v>0</v>
      </c>
    </row>
    <row r="9" spans="1:182" x14ac:dyDescent="0.2">
      <c r="A9" s="65">
        <v>6</v>
      </c>
      <c r="B9" s="65">
        <v>562</v>
      </c>
      <c r="C9" s="66">
        <v>1102</v>
      </c>
      <c r="D9" s="67" t="s">
        <v>39</v>
      </c>
      <c r="E9" s="75"/>
      <c r="F9" s="220">
        <v>2231.6666666666665</v>
      </c>
      <c r="G9" s="220">
        <v>4198056.666666667</v>
      </c>
      <c r="H9" s="214">
        <v>1.7233333333333334</v>
      </c>
      <c r="I9" s="220">
        <v>2435749.5399601115</v>
      </c>
      <c r="J9" s="220">
        <v>562506.33333333337</v>
      </c>
      <c r="K9" s="209">
        <v>0</v>
      </c>
      <c r="L9" s="216">
        <v>1.65</v>
      </c>
      <c r="M9" s="220">
        <v>4018986.7409341838</v>
      </c>
      <c r="N9" s="220">
        <v>534596.18666666665</v>
      </c>
      <c r="O9" s="220">
        <v>1690.6666666666667</v>
      </c>
      <c r="P9" s="220">
        <v>4555273.5942675173</v>
      </c>
      <c r="Q9" s="221">
        <v>2041.1980258106876</v>
      </c>
      <c r="R9" s="221">
        <v>2681.4037114060652</v>
      </c>
      <c r="S9" s="221">
        <v>76.124233629121491</v>
      </c>
      <c r="T9" s="381">
        <v>2041.1980258106876</v>
      </c>
      <c r="U9" s="222">
        <v>2746.534559255173</v>
      </c>
      <c r="V9" s="222">
        <v>74.319036654111343</v>
      </c>
      <c r="W9" s="223">
        <v>528628.50469086308</v>
      </c>
      <c r="X9" s="224">
        <v>236.87610367028967</v>
      </c>
      <c r="Y9" s="225">
        <v>84.958267186346532</v>
      </c>
      <c r="Z9" s="223">
        <v>62337</v>
      </c>
      <c r="AA9" s="224">
        <v>27.93293502613891</v>
      </c>
      <c r="AB9" s="226">
        <v>85.999995252408297</v>
      </c>
      <c r="AC9" s="227">
        <v>0</v>
      </c>
      <c r="AD9" s="228">
        <v>0</v>
      </c>
      <c r="AE9" s="229">
        <v>62337</v>
      </c>
      <c r="AF9" s="230">
        <v>27.93293502613891</v>
      </c>
      <c r="AG9" s="231">
        <v>85.999995252408297</v>
      </c>
      <c r="AH9" s="223">
        <v>590965.50469086308</v>
      </c>
      <c r="AI9" s="224">
        <v>264.80903869642856</v>
      </c>
      <c r="AJ9" s="226">
        <v>85.999995252408297</v>
      </c>
      <c r="AK9" s="232">
        <v>0</v>
      </c>
      <c r="AL9" s="444">
        <v>1.3886482449589246</v>
      </c>
      <c r="AM9" s="232">
        <v>117898.65157900243</v>
      </c>
      <c r="AN9" s="232">
        <v>14.974906646751307</v>
      </c>
      <c r="AO9" s="232">
        <v>48311.404244977522</v>
      </c>
      <c r="AP9" s="223">
        <v>166210.05582397996</v>
      </c>
      <c r="AQ9" s="224">
        <v>76.124233629121491</v>
      </c>
      <c r="AR9" s="224">
        <v>0</v>
      </c>
      <c r="AS9" s="233">
        <v>0</v>
      </c>
      <c r="AT9" s="234">
        <v>166210.05582397996</v>
      </c>
      <c r="AU9" s="254"/>
      <c r="AV9" s="221">
        <v>317.04000000000002</v>
      </c>
      <c r="AW9" s="221">
        <v>707527.6</v>
      </c>
      <c r="AX9" s="271">
        <v>8.3619126819690969E-4</v>
      </c>
      <c r="AY9" s="298">
        <v>13170.012474101328</v>
      </c>
      <c r="AZ9" s="213"/>
      <c r="BA9" s="221">
        <v>88.100009647541199</v>
      </c>
      <c r="BB9" s="272">
        <v>0.86003131644127073</v>
      </c>
      <c r="BC9" s="221">
        <v>1.3339108729498241</v>
      </c>
      <c r="BD9" s="272">
        <v>0.52919666534012155</v>
      </c>
      <c r="BE9" s="221">
        <v>0.264599087783911</v>
      </c>
      <c r="BF9" s="272">
        <v>0.56889389274482594</v>
      </c>
      <c r="BG9" s="221">
        <v>2249.1279057435586</v>
      </c>
      <c r="BH9" s="272">
        <v>-0.39714142052251189</v>
      </c>
      <c r="BI9" s="221">
        <v>0.58881582376218256</v>
      </c>
      <c r="BJ9" s="445">
        <v>0</v>
      </c>
      <c r="BL9" s="412">
        <v>442.63</v>
      </c>
      <c r="BM9" s="425"/>
      <c r="BN9" s="235">
        <v>2219</v>
      </c>
      <c r="BO9" s="302">
        <v>1.69</v>
      </c>
      <c r="BP9" s="232">
        <v>1.69</v>
      </c>
      <c r="BQ9" s="71">
        <v>407879923</v>
      </c>
      <c r="BR9" s="235">
        <v>2248</v>
      </c>
      <c r="BS9" s="302">
        <v>1.79</v>
      </c>
      <c r="BT9" s="232">
        <v>1.79</v>
      </c>
      <c r="BU9" s="71">
        <v>472075843</v>
      </c>
      <c r="BV9" s="235">
        <v>2252</v>
      </c>
      <c r="BW9" s="302">
        <v>1.79</v>
      </c>
      <c r="BX9" s="232">
        <v>1.79</v>
      </c>
      <c r="BY9" s="71">
        <v>476628190</v>
      </c>
      <c r="BZ9" s="463">
        <v>-18749</v>
      </c>
      <c r="CA9" s="235">
        <v>3648372</v>
      </c>
      <c r="CB9" s="235">
        <v>100934</v>
      </c>
      <c r="CC9" s="235">
        <v>-142236</v>
      </c>
      <c r="CD9" s="235">
        <v>-304</v>
      </c>
      <c r="CE9" s="235">
        <v>0</v>
      </c>
      <c r="CF9" s="235">
        <v>315222</v>
      </c>
      <c r="CG9" s="235">
        <v>28168</v>
      </c>
      <c r="CH9" s="235">
        <v>-24052</v>
      </c>
      <c r="CI9" s="235">
        <v>53918</v>
      </c>
      <c r="CJ9" s="235">
        <v>1162</v>
      </c>
      <c r="CK9" s="235">
        <v>57585</v>
      </c>
      <c r="CL9" s="235">
        <v>157167</v>
      </c>
      <c r="CM9" s="235">
        <v>-1843</v>
      </c>
      <c r="CN9" s="235">
        <v>0</v>
      </c>
      <c r="CO9" s="235">
        <v>0</v>
      </c>
      <c r="CP9" s="235">
        <v>2902</v>
      </c>
      <c r="CQ9" s="235">
        <v>397</v>
      </c>
      <c r="CR9" s="235">
        <v>-119</v>
      </c>
      <c r="CS9" s="235">
        <v>0</v>
      </c>
      <c r="CT9" s="235">
        <v>425</v>
      </c>
      <c r="CU9" s="235">
        <v>2275</v>
      </c>
      <c r="CV9" s="235">
        <v>0</v>
      </c>
      <c r="CW9" s="235">
        <v>4181224</v>
      </c>
      <c r="CX9" s="463">
        <v>-14604</v>
      </c>
      <c r="CY9" s="544">
        <v>3948464</v>
      </c>
      <c r="CZ9" s="544">
        <v>81044</v>
      </c>
      <c r="DA9" s="544">
        <v>-132732</v>
      </c>
      <c r="DB9" s="544">
        <v>-181</v>
      </c>
      <c r="DC9" s="544">
        <v>0</v>
      </c>
      <c r="DD9" s="544">
        <v>346249</v>
      </c>
      <c r="DE9" s="544">
        <v>31893</v>
      </c>
      <c r="DF9" s="544">
        <v>-22822</v>
      </c>
      <c r="DG9" s="544">
        <v>69291</v>
      </c>
      <c r="DH9" s="544">
        <v>621</v>
      </c>
      <c r="DI9" s="544">
        <v>43739</v>
      </c>
      <c r="DJ9" s="544">
        <v>36205</v>
      </c>
      <c r="DK9" s="544">
        <v>-7850</v>
      </c>
      <c r="DL9" s="544">
        <v>0</v>
      </c>
      <c r="DM9" s="544">
        <v>0</v>
      </c>
      <c r="DN9" s="544">
        <v>1925</v>
      </c>
      <c r="DO9" s="544">
        <v>464</v>
      </c>
      <c r="DP9" s="544">
        <v>-83</v>
      </c>
      <c r="DQ9" s="544">
        <v>0</v>
      </c>
      <c r="DR9" s="544">
        <v>105</v>
      </c>
      <c r="DS9" s="544">
        <v>2337</v>
      </c>
      <c r="DT9" s="544">
        <v>0</v>
      </c>
      <c r="DU9" s="544">
        <v>4384065</v>
      </c>
      <c r="DV9" s="463">
        <v>-19539</v>
      </c>
      <c r="DW9" s="235">
        <v>4003525</v>
      </c>
      <c r="DX9" s="235">
        <v>102567</v>
      </c>
      <c r="DY9" s="235">
        <v>-141978</v>
      </c>
      <c r="DZ9" s="235">
        <v>-363</v>
      </c>
      <c r="EA9" s="235">
        <v>0</v>
      </c>
      <c r="EB9" s="235">
        <v>449718</v>
      </c>
      <c r="EC9" s="235">
        <v>34265</v>
      </c>
      <c r="ED9" s="235">
        <v>-31047</v>
      </c>
      <c r="EE9" s="235">
        <v>17881</v>
      </c>
      <c r="EF9" s="235">
        <v>446</v>
      </c>
      <c r="EG9" s="235">
        <v>66665</v>
      </c>
      <c r="EH9" s="235">
        <v>46053</v>
      </c>
      <c r="EI9" s="235">
        <v>-3156</v>
      </c>
      <c r="EJ9" s="235">
        <v>0</v>
      </c>
      <c r="EK9" s="235">
        <v>0</v>
      </c>
      <c r="EL9" s="235">
        <v>997</v>
      </c>
      <c r="EM9" s="235">
        <v>608</v>
      </c>
      <c r="EN9" s="235">
        <v>-683</v>
      </c>
      <c r="EO9" s="235">
        <v>0</v>
      </c>
      <c r="EP9" s="235">
        <v>0</v>
      </c>
      <c r="EQ9" s="235">
        <v>4521</v>
      </c>
      <c r="ER9" s="235">
        <v>0</v>
      </c>
      <c r="ES9" s="235">
        <v>4530480</v>
      </c>
      <c r="ET9" s="254"/>
      <c r="EU9" s="254"/>
      <c r="EV9" s="254"/>
      <c r="EW9" s="254"/>
      <c r="EY9" s="397">
        <v>100.90647213751646</v>
      </c>
      <c r="EZ9" s="226">
        <v>1.148462737427709</v>
      </c>
      <c r="FA9" s="397">
        <v>1.9829718044396243</v>
      </c>
      <c r="FB9" s="226">
        <v>0.49492411454748481</v>
      </c>
      <c r="FC9" s="221">
        <v>0.40722138952954312</v>
      </c>
      <c r="FD9" s="226">
        <v>1.0369693017361119</v>
      </c>
      <c r="FE9" s="221">
        <v>2291.4239378758507</v>
      </c>
      <c r="FF9" s="226">
        <v>-0.40883782456555456</v>
      </c>
      <c r="FG9" s="221">
        <v>0.77229849456921507</v>
      </c>
      <c r="FH9" s="226">
        <v>0</v>
      </c>
      <c r="FI9" s="232"/>
      <c r="FJ9" s="393">
        <v>442.63</v>
      </c>
      <c r="FK9" s="430"/>
      <c r="FL9" s="468">
        <v>1.3836880488167882</v>
      </c>
      <c r="FM9" s="469">
        <v>118175.81669874984</v>
      </c>
      <c r="FN9" s="472">
        <v>14.921416877511536</v>
      </c>
      <c r="FO9" s="386">
        <v>50938.333758952373</v>
      </c>
      <c r="FQ9" s="390">
        <v>312.47000000000003</v>
      </c>
      <c r="FR9" s="391">
        <v>699828.64333333331</v>
      </c>
      <c r="FS9" s="392">
        <v>8.1978695468861969E-4</v>
      </c>
      <c r="FT9" s="278">
        <v>13116.591275017916</v>
      </c>
      <c r="FV9" s="555">
        <v>0</v>
      </c>
      <c r="FW9" s="551">
        <v>0</v>
      </c>
      <c r="FX9" s="547">
        <v>5072</v>
      </c>
      <c r="FY9" s="545">
        <v>6565</v>
      </c>
      <c r="FZ9" s="555">
        <v>0</v>
      </c>
    </row>
    <row r="10" spans="1:182" x14ac:dyDescent="0.2">
      <c r="A10" s="65">
        <v>7</v>
      </c>
      <c r="B10" s="65">
        <v>951</v>
      </c>
      <c r="C10" s="66">
        <v>4401</v>
      </c>
      <c r="D10" s="67" t="s">
        <v>226</v>
      </c>
      <c r="E10" s="75"/>
      <c r="F10" s="220">
        <v>1103.3333333333333</v>
      </c>
      <c r="G10" s="220">
        <v>1998209.3333333333</v>
      </c>
      <c r="H10" s="214">
        <v>1.82</v>
      </c>
      <c r="I10" s="220">
        <v>1097035.2119639104</v>
      </c>
      <c r="J10" s="220">
        <v>183508</v>
      </c>
      <c r="K10" s="209">
        <v>0</v>
      </c>
      <c r="L10" s="216">
        <v>1.65</v>
      </c>
      <c r="M10" s="220">
        <v>1810108.0997404521</v>
      </c>
      <c r="N10" s="220">
        <v>197073.87666666668</v>
      </c>
      <c r="O10" s="220">
        <v>2889.6666666666665</v>
      </c>
      <c r="P10" s="220">
        <v>2010071.6430737854</v>
      </c>
      <c r="Q10" s="221">
        <v>1821.8171991605307</v>
      </c>
      <c r="R10" s="221">
        <v>2681.4037114060652</v>
      </c>
      <c r="S10" s="221">
        <v>67.942667171338115</v>
      </c>
      <c r="T10" s="381">
        <v>1821.8171991605307</v>
      </c>
      <c r="U10" s="222">
        <v>2746.534559255173</v>
      </c>
      <c r="V10" s="222">
        <v>66.331486455229069</v>
      </c>
      <c r="W10" s="223">
        <v>350911.8671823687</v>
      </c>
      <c r="X10" s="224">
        <v>318.04700953084779</v>
      </c>
      <c r="Y10" s="225">
        <v>79.803880317943012</v>
      </c>
      <c r="Z10" s="223">
        <v>183311</v>
      </c>
      <c r="AA10" s="224">
        <v>166.14290030211481</v>
      </c>
      <c r="AB10" s="226">
        <v>85.99999691147876</v>
      </c>
      <c r="AC10" s="227">
        <v>0</v>
      </c>
      <c r="AD10" s="228">
        <v>0</v>
      </c>
      <c r="AE10" s="229">
        <v>183311</v>
      </c>
      <c r="AF10" s="230">
        <v>166.14290030211481</v>
      </c>
      <c r="AG10" s="231">
        <v>85.99999691147876</v>
      </c>
      <c r="AH10" s="223">
        <v>534222.86718236865</v>
      </c>
      <c r="AI10" s="224">
        <v>484.1899098329626</v>
      </c>
      <c r="AJ10" s="226">
        <v>85.99999691147876</v>
      </c>
      <c r="AK10" s="232">
        <v>0</v>
      </c>
      <c r="AL10" s="444">
        <v>1.0432024169184291</v>
      </c>
      <c r="AM10" s="232">
        <v>32987.384753519123</v>
      </c>
      <c r="AN10" s="232">
        <v>24.435045317220546</v>
      </c>
      <c r="AO10" s="232">
        <v>107880.41850349255</v>
      </c>
      <c r="AP10" s="223">
        <v>140867.80325701166</v>
      </c>
      <c r="AQ10" s="224">
        <v>67.942667171338115</v>
      </c>
      <c r="AR10" s="224">
        <v>0</v>
      </c>
      <c r="AS10" s="233">
        <v>0</v>
      </c>
      <c r="AT10" s="234">
        <v>140867.80325701166</v>
      </c>
      <c r="AU10" s="254"/>
      <c r="AV10" s="221">
        <v>479.94</v>
      </c>
      <c r="AW10" s="221">
        <v>529533.79999999993</v>
      </c>
      <c r="AX10" s="271">
        <v>6.2582935248763256E-4</v>
      </c>
      <c r="AY10" s="298">
        <v>9856.8123016802128</v>
      </c>
      <c r="AZ10" s="213"/>
      <c r="BA10" s="221">
        <v>54.706496405563293</v>
      </c>
      <c r="BB10" s="272">
        <v>6.141562970217377E-2</v>
      </c>
      <c r="BC10" s="221">
        <v>5.6151501039697864</v>
      </c>
      <c r="BD10" s="272">
        <v>0.94486048305291004</v>
      </c>
      <c r="BE10" s="221">
        <v>-0.27672442935682762</v>
      </c>
      <c r="BF10" s="272">
        <v>-0.67354573889445035</v>
      </c>
      <c r="BG10" s="221">
        <v>1607.6094340885302</v>
      </c>
      <c r="BH10" s="272">
        <v>-0.58066962059579064</v>
      </c>
      <c r="BI10" s="221">
        <v>0.22834999861410604</v>
      </c>
      <c r="BJ10" s="445">
        <v>0</v>
      </c>
      <c r="BL10" s="412">
        <v>117</v>
      </c>
      <c r="BM10" s="425"/>
      <c r="BN10" s="235">
        <v>1103</v>
      </c>
      <c r="BO10" s="302">
        <v>1.86</v>
      </c>
      <c r="BP10" s="232">
        <v>1.86</v>
      </c>
      <c r="BQ10" s="71">
        <v>158311590</v>
      </c>
      <c r="BR10" s="235">
        <v>1086</v>
      </c>
      <c r="BS10" s="302">
        <v>1.86</v>
      </c>
      <c r="BT10" s="232">
        <v>1.86</v>
      </c>
      <c r="BU10" s="71">
        <v>160095800</v>
      </c>
      <c r="BV10" s="235">
        <v>1140</v>
      </c>
      <c r="BW10" s="302">
        <v>1.86</v>
      </c>
      <c r="BX10" s="232">
        <v>1.86</v>
      </c>
      <c r="BY10" s="71">
        <v>163674180</v>
      </c>
      <c r="BZ10" s="463">
        <v>-17943</v>
      </c>
      <c r="CA10" s="235">
        <v>1793082</v>
      </c>
      <c r="CB10" s="235">
        <v>28516</v>
      </c>
      <c r="CC10" s="235">
        <v>-31779</v>
      </c>
      <c r="CD10" s="235">
        <v>0</v>
      </c>
      <c r="CE10" s="235">
        <v>0</v>
      </c>
      <c r="CF10" s="235">
        <v>152934</v>
      </c>
      <c r="CG10" s="235">
        <v>8171</v>
      </c>
      <c r="CH10" s="235">
        <v>-7897</v>
      </c>
      <c r="CI10" s="235">
        <v>18948</v>
      </c>
      <c r="CJ10" s="235">
        <v>223</v>
      </c>
      <c r="CK10" s="235">
        <v>157285</v>
      </c>
      <c r="CL10" s="235">
        <v>29275</v>
      </c>
      <c r="CM10" s="235">
        <v>-7192</v>
      </c>
      <c r="CN10" s="235">
        <v>0</v>
      </c>
      <c r="CO10" s="235">
        <v>0</v>
      </c>
      <c r="CP10" s="235">
        <v>3504</v>
      </c>
      <c r="CQ10" s="235">
        <v>329</v>
      </c>
      <c r="CR10" s="235">
        <v>-148</v>
      </c>
      <c r="CS10" s="235">
        <v>0</v>
      </c>
      <c r="CT10" s="235">
        <v>32</v>
      </c>
      <c r="CU10" s="235">
        <v>3672</v>
      </c>
      <c r="CV10" s="235">
        <v>0</v>
      </c>
      <c r="CW10" s="235">
        <v>2131012</v>
      </c>
      <c r="CX10" s="463">
        <v>-22395</v>
      </c>
      <c r="CY10" s="544">
        <v>1742586</v>
      </c>
      <c r="CZ10" s="544">
        <v>25336</v>
      </c>
      <c r="DA10" s="544">
        <v>-52813</v>
      </c>
      <c r="DB10" s="544">
        <v>0</v>
      </c>
      <c r="DC10" s="544">
        <v>0</v>
      </c>
      <c r="DD10" s="544">
        <v>160227</v>
      </c>
      <c r="DE10" s="544">
        <v>9211</v>
      </c>
      <c r="DF10" s="544">
        <v>-13129</v>
      </c>
      <c r="DG10" s="544">
        <v>23239</v>
      </c>
      <c r="DH10" s="544">
        <v>126</v>
      </c>
      <c r="DI10" s="544">
        <v>136466</v>
      </c>
      <c r="DJ10" s="544">
        <v>17741</v>
      </c>
      <c r="DK10" s="544">
        <v>-9928</v>
      </c>
      <c r="DL10" s="544">
        <v>0</v>
      </c>
      <c r="DM10" s="544">
        <v>0</v>
      </c>
      <c r="DN10" s="544">
        <v>1019</v>
      </c>
      <c r="DO10" s="544">
        <v>315</v>
      </c>
      <c r="DP10" s="544">
        <v>-153</v>
      </c>
      <c r="DQ10" s="544">
        <v>0</v>
      </c>
      <c r="DR10" s="544">
        <v>239</v>
      </c>
      <c r="DS10" s="544">
        <v>6516</v>
      </c>
      <c r="DT10" s="544">
        <v>0</v>
      </c>
      <c r="DU10" s="544">
        <v>2024603</v>
      </c>
      <c r="DV10" s="463">
        <v>-19459</v>
      </c>
      <c r="DW10" s="235">
        <v>1834218</v>
      </c>
      <c r="DX10" s="235">
        <v>42128</v>
      </c>
      <c r="DY10" s="235">
        <v>-44693</v>
      </c>
      <c r="DZ10" s="235">
        <v>-95</v>
      </c>
      <c r="EA10" s="235">
        <v>0</v>
      </c>
      <c r="EB10" s="235">
        <v>165955</v>
      </c>
      <c r="EC10" s="235">
        <v>9672</v>
      </c>
      <c r="ED10" s="235">
        <v>-12897</v>
      </c>
      <c r="EE10" s="235">
        <v>20719</v>
      </c>
      <c r="EF10" s="235">
        <v>108</v>
      </c>
      <c r="EG10" s="235">
        <v>190068</v>
      </c>
      <c r="EH10" s="235">
        <v>21047</v>
      </c>
      <c r="EI10" s="235">
        <v>-14242</v>
      </c>
      <c r="EJ10" s="235">
        <v>0</v>
      </c>
      <c r="EK10" s="235">
        <v>0</v>
      </c>
      <c r="EL10" s="235">
        <v>833</v>
      </c>
      <c r="EM10" s="235">
        <v>94</v>
      </c>
      <c r="EN10" s="235">
        <v>-18</v>
      </c>
      <c r="EO10" s="235">
        <v>0</v>
      </c>
      <c r="EP10" s="235">
        <v>-165</v>
      </c>
      <c r="EQ10" s="235">
        <v>16311</v>
      </c>
      <c r="ER10" s="235">
        <v>0</v>
      </c>
      <c r="ES10" s="235">
        <v>2209584</v>
      </c>
      <c r="ET10" s="254"/>
      <c r="EU10" s="254"/>
      <c r="EV10" s="254"/>
      <c r="EW10" s="254"/>
      <c r="EY10" s="397">
        <v>54.371842322007218</v>
      </c>
      <c r="EZ10" s="226">
        <v>5.1834400170795568E-2</v>
      </c>
      <c r="FA10" s="397">
        <v>6.5069471574033519</v>
      </c>
      <c r="FB10" s="226">
        <v>0.81187101868598965</v>
      </c>
      <c r="FC10" s="221">
        <v>-0.29878179364248419</v>
      </c>
      <c r="FD10" s="226">
        <v>-0.71693424320574684</v>
      </c>
      <c r="FE10" s="221">
        <v>1585.5740580102158</v>
      </c>
      <c r="FF10" s="226">
        <v>-0.61002455093225028</v>
      </c>
      <c r="FG10" s="221">
        <v>0.18919893164582216</v>
      </c>
      <c r="FH10" s="226">
        <v>0</v>
      </c>
      <c r="FI10" s="232"/>
      <c r="FJ10" s="393">
        <v>117</v>
      </c>
      <c r="FK10" s="430"/>
      <c r="FL10" s="468">
        <v>1.0372484229498347</v>
      </c>
      <c r="FM10" s="469">
        <v>33196.734712237805</v>
      </c>
      <c r="FN10" s="472">
        <v>24.295584259537396</v>
      </c>
      <c r="FO10" s="386">
        <v>107095.79376521954</v>
      </c>
      <c r="FQ10" s="390">
        <v>525.69000000000005</v>
      </c>
      <c r="FR10" s="391">
        <v>583340.67000000016</v>
      </c>
      <c r="FS10" s="392">
        <v>6.8333166405928588E-4</v>
      </c>
      <c r="FT10" s="278">
        <v>10933.306624948575</v>
      </c>
      <c r="FV10" s="555">
        <v>0</v>
      </c>
      <c r="FW10" s="551">
        <v>0</v>
      </c>
      <c r="FX10" s="547">
        <v>8669</v>
      </c>
      <c r="FY10" s="545">
        <v>9500</v>
      </c>
      <c r="FZ10" s="555">
        <v>0</v>
      </c>
    </row>
    <row r="11" spans="1:182" x14ac:dyDescent="0.2">
      <c r="A11" s="65">
        <v>8</v>
      </c>
      <c r="B11" s="65">
        <v>402</v>
      </c>
      <c r="C11" s="66">
        <v>4202</v>
      </c>
      <c r="D11" s="67" t="s">
        <v>199</v>
      </c>
      <c r="E11" s="75"/>
      <c r="F11" s="220">
        <v>576.33333333333337</v>
      </c>
      <c r="G11" s="220">
        <v>1379814.3333333333</v>
      </c>
      <c r="H11" s="214">
        <v>1.8500000000000003</v>
      </c>
      <c r="I11" s="220">
        <v>745845.58558558568</v>
      </c>
      <c r="J11" s="220">
        <v>83936</v>
      </c>
      <c r="K11" s="209">
        <v>0</v>
      </c>
      <c r="L11" s="216">
        <v>1.65</v>
      </c>
      <c r="M11" s="220">
        <v>1230645.2162162161</v>
      </c>
      <c r="N11" s="220">
        <v>103560.96666666667</v>
      </c>
      <c r="O11" s="220">
        <v>512</v>
      </c>
      <c r="P11" s="220">
        <v>1334718.1828828829</v>
      </c>
      <c r="Q11" s="221">
        <v>2315.8788598314914</v>
      </c>
      <c r="R11" s="221">
        <v>2681.4037114060652</v>
      </c>
      <c r="S11" s="221">
        <v>86.368152993161146</v>
      </c>
      <c r="T11" s="381">
        <v>2315.8788598314914</v>
      </c>
      <c r="U11" s="222">
        <v>2746.534559255173</v>
      </c>
      <c r="V11" s="222">
        <v>84.320033477369734</v>
      </c>
      <c r="W11" s="223">
        <v>77945.737765933998</v>
      </c>
      <c r="X11" s="224">
        <v>135.24419508259223</v>
      </c>
      <c r="Y11" s="225">
        <v>91.411936385691519</v>
      </c>
      <c r="Z11" s="223">
        <v>0</v>
      </c>
      <c r="AA11" s="224">
        <v>0</v>
      </c>
      <c r="AB11" s="226">
        <v>91.411936385691519</v>
      </c>
      <c r="AC11" s="227">
        <v>0</v>
      </c>
      <c r="AD11" s="228">
        <v>0</v>
      </c>
      <c r="AE11" s="229">
        <v>0</v>
      </c>
      <c r="AF11" s="230">
        <v>0</v>
      </c>
      <c r="AG11" s="231">
        <v>91.411936385691519</v>
      </c>
      <c r="AH11" s="223">
        <v>77945.737765933998</v>
      </c>
      <c r="AI11" s="224">
        <v>135.24419508259223</v>
      </c>
      <c r="AJ11" s="226">
        <v>91.411936385691519</v>
      </c>
      <c r="AK11" s="232">
        <v>0</v>
      </c>
      <c r="AL11" s="444">
        <v>1.1399652978600345</v>
      </c>
      <c r="AM11" s="232">
        <v>20933.233124065067</v>
      </c>
      <c r="AN11" s="232">
        <v>17.679005205320994</v>
      </c>
      <c r="AO11" s="232">
        <v>25017.968379155674</v>
      </c>
      <c r="AP11" s="223">
        <v>45951.201503220742</v>
      </c>
      <c r="AQ11" s="224">
        <v>86.368152993161146</v>
      </c>
      <c r="AR11" s="224">
        <v>0</v>
      </c>
      <c r="AS11" s="233">
        <v>0</v>
      </c>
      <c r="AT11" s="234">
        <v>45951.201503220742</v>
      </c>
      <c r="AU11" s="254"/>
      <c r="AV11" s="221">
        <v>220.34</v>
      </c>
      <c r="AW11" s="221">
        <v>126989.28666666668</v>
      </c>
      <c r="AX11" s="271">
        <v>1.5008224790837973E-4</v>
      </c>
      <c r="AY11" s="298">
        <v>2363.7954045569809</v>
      </c>
      <c r="AZ11" s="213"/>
      <c r="BA11" s="221">
        <v>18.598065587315634</v>
      </c>
      <c r="BB11" s="272">
        <v>-0.80212810904814935</v>
      </c>
      <c r="BC11" s="221">
        <v>0.17160119225644008</v>
      </c>
      <c r="BD11" s="272">
        <v>0.41634847976315181</v>
      </c>
      <c r="BE11" s="221">
        <v>-0.42190150796757031</v>
      </c>
      <c r="BF11" s="272">
        <v>-1.0067545324534821</v>
      </c>
      <c r="BG11" s="221">
        <v>2630.5025208149577</v>
      </c>
      <c r="BH11" s="272">
        <v>-0.28803622753076341</v>
      </c>
      <c r="BI11" s="221">
        <v>-0.27612448355192909</v>
      </c>
      <c r="BJ11" s="445">
        <v>0</v>
      </c>
      <c r="BL11" s="412">
        <v>56</v>
      </c>
      <c r="BM11" s="425"/>
      <c r="BN11" s="235">
        <v>574</v>
      </c>
      <c r="BO11" s="302">
        <v>1.85</v>
      </c>
      <c r="BP11" s="232">
        <v>1.85</v>
      </c>
      <c r="BQ11" s="71">
        <v>81170290</v>
      </c>
      <c r="BR11" s="235">
        <v>581</v>
      </c>
      <c r="BS11" s="302">
        <v>1.85</v>
      </c>
      <c r="BT11" s="232">
        <v>1.85</v>
      </c>
      <c r="BU11" s="71">
        <v>88094210</v>
      </c>
      <c r="BV11" s="235">
        <v>586</v>
      </c>
      <c r="BW11" s="302">
        <v>1.85</v>
      </c>
      <c r="BX11" s="232">
        <v>1.85</v>
      </c>
      <c r="BY11" s="71">
        <v>90401640</v>
      </c>
      <c r="BZ11" s="463">
        <v>-7894</v>
      </c>
      <c r="CA11" s="235">
        <v>1278523</v>
      </c>
      <c r="CB11" s="235">
        <v>4653</v>
      </c>
      <c r="CC11" s="235">
        <v>-21458</v>
      </c>
      <c r="CD11" s="235">
        <v>0</v>
      </c>
      <c r="CE11" s="235">
        <v>0</v>
      </c>
      <c r="CF11" s="235">
        <v>136067</v>
      </c>
      <c r="CG11" s="235">
        <v>1509</v>
      </c>
      <c r="CH11" s="235">
        <v>-7552</v>
      </c>
      <c r="CI11" s="235">
        <v>4122</v>
      </c>
      <c r="CJ11" s="235">
        <v>236</v>
      </c>
      <c r="CK11" s="235">
        <v>47014</v>
      </c>
      <c r="CL11" s="235">
        <v>15593</v>
      </c>
      <c r="CM11" s="235">
        <v>-23</v>
      </c>
      <c r="CN11" s="235">
        <v>0</v>
      </c>
      <c r="CO11" s="235">
        <v>0</v>
      </c>
      <c r="CP11" s="235">
        <v>826</v>
      </c>
      <c r="CQ11" s="235">
        <v>69</v>
      </c>
      <c r="CR11" s="235">
        <v>0</v>
      </c>
      <c r="CS11" s="235">
        <v>0</v>
      </c>
      <c r="CT11" s="235">
        <v>0</v>
      </c>
      <c r="CU11" s="235">
        <v>990</v>
      </c>
      <c r="CV11" s="235">
        <v>0</v>
      </c>
      <c r="CW11" s="235">
        <v>1452675</v>
      </c>
      <c r="CX11" s="463">
        <v>-5192</v>
      </c>
      <c r="CY11" s="544">
        <v>1250899</v>
      </c>
      <c r="CZ11" s="544">
        <v>5453</v>
      </c>
      <c r="DA11" s="544">
        <v>-42099</v>
      </c>
      <c r="DB11" s="544">
        <v>0</v>
      </c>
      <c r="DC11" s="544">
        <v>0</v>
      </c>
      <c r="DD11" s="544">
        <v>190624</v>
      </c>
      <c r="DE11" s="544">
        <v>1340</v>
      </c>
      <c r="DF11" s="544">
        <v>-9884</v>
      </c>
      <c r="DG11" s="544">
        <v>5181</v>
      </c>
      <c r="DH11" s="544">
        <v>205</v>
      </c>
      <c r="DI11" s="544">
        <v>-8745</v>
      </c>
      <c r="DJ11" s="544">
        <v>7382</v>
      </c>
      <c r="DK11" s="544">
        <v>0</v>
      </c>
      <c r="DL11" s="544">
        <v>0</v>
      </c>
      <c r="DM11" s="544">
        <v>0</v>
      </c>
      <c r="DN11" s="544">
        <v>-376</v>
      </c>
      <c r="DO11" s="544">
        <v>101</v>
      </c>
      <c r="DP11" s="544">
        <v>-952</v>
      </c>
      <c r="DQ11" s="544">
        <v>0</v>
      </c>
      <c r="DR11" s="544">
        <v>0</v>
      </c>
      <c r="DS11" s="544">
        <v>659</v>
      </c>
      <c r="DT11" s="544">
        <v>0</v>
      </c>
      <c r="DU11" s="544">
        <v>1394596</v>
      </c>
      <c r="DV11" s="463">
        <v>-5000</v>
      </c>
      <c r="DW11" s="235">
        <v>1098223</v>
      </c>
      <c r="DX11" s="235">
        <v>4729</v>
      </c>
      <c r="DY11" s="235">
        <v>-31277</v>
      </c>
      <c r="DZ11" s="235">
        <v>0</v>
      </c>
      <c r="EA11" s="235">
        <v>0</v>
      </c>
      <c r="EB11" s="235">
        <v>100449</v>
      </c>
      <c r="EC11" s="235">
        <v>1384</v>
      </c>
      <c r="ED11" s="235">
        <v>-9539</v>
      </c>
      <c r="EE11" s="235">
        <v>3065</v>
      </c>
      <c r="EF11" s="235">
        <v>500</v>
      </c>
      <c r="EG11" s="235">
        <v>-1470</v>
      </c>
      <c r="EH11" s="235">
        <v>7595</v>
      </c>
      <c r="EI11" s="235">
        <v>0</v>
      </c>
      <c r="EJ11" s="235">
        <v>0</v>
      </c>
      <c r="EK11" s="235">
        <v>0</v>
      </c>
      <c r="EL11" s="235">
        <v>124</v>
      </c>
      <c r="EM11" s="235">
        <v>54</v>
      </c>
      <c r="EN11" s="235">
        <v>-1</v>
      </c>
      <c r="EO11" s="235">
        <v>0</v>
      </c>
      <c r="EP11" s="235">
        <v>0</v>
      </c>
      <c r="EQ11" s="235">
        <v>565</v>
      </c>
      <c r="ER11" s="235">
        <v>0</v>
      </c>
      <c r="ES11" s="235">
        <v>1169401</v>
      </c>
      <c r="ET11" s="254"/>
      <c r="EU11" s="254"/>
      <c r="EV11" s="254"/>
      <c r="EW11" s="254"/>
      <c r="EY11" s="397">
        <v>33.95815159650661</v>
      </c>
      <c r="EZ11" s="226">
        <v>-0.42923167484333591</v>
      </c>
      <c r="FA11" s="397">
        <v>-0.53648246010799394</v>
      </c>
      <c r="FB11" s="226">
        <v>0.31841271318810527</v>
      </c>
      <c r="FC11" s="221">
        <v>-0.39246681486125601</v>
      </c>
      <c r="FD11" s="226">
        <v>-0.94967326583352396</v>
      </c>
      <c r="FE11" s="221">
        <v>2919.8538627681428</v>
      </c>
      <c r="FF11" s="226">
        <v>-0.22971792535410168</v>
      </c>
      <c r="FG11" s="221">
        <v>-0.20769357553366319</v>
      </c>
      <c r="FH11" s="226">
        <v>0</v>
      </c>
      <c r="FI11" s="232"/>
      <c r="FJ11" s="393">
        <v>56</v>
      </c>
      <c r="FK11" s="430"/>
      <c r="FL11" s="468">
        <v>1.132107983917289</v>
      </c>
      <c r="FM11" s="469">
        <v>20991.983959330464</v>
      </c>
      <c r="FN11" s="472">
        <v>17.557151062607694</v>
      </c>
      <c r="FO11" s="386">
        <v>25235.822785052842</v>
      </c>
      <c r="FQ11" s="390">
        <v>248.18</v>
      </c>
      <c r="FR11" s="391">
        <v>144027.12666666668</v>
      </c>
      <c r="FS11" s="392">
        <v>1.6871495713612915E-4</v>
      </c>
      <c r="FT11" s="278">
        <v>2699.4393141780665</v>
      </c>
      <c r="FV11" s="555">
        <v>0</v>
      </c>
      <c r="FW11" s="551">
        <v>0</v>
      </c>
      <c r="FX11" s="547">
        <v>1536</v>
      </c>
      <c r="FY11" s="545">
        <v>2130</v>
      </c>
      <c r="FZ11" s="555">
        <v>0</v>
      </c>
    </row>
    <row r="12" spans="1:182" x14ac:dyDescent="0.2">
      <c r="A12" s="65">
        <v>9</v>
      </c>
      <c r="B12" s="65">
        <v>630</v>
      </c>
      <c r="C12" s="66">
        <v>2331</v>
      </c>
      <c r="D12" s="67" t="s">
        <v>155</v>
      </c>
      <c r="E12" s="75">
        <v>351</v>
      </c>
      <c r="F12" s="220">
        <v>583.33333333333337</v>
      </c>
      <c r="G12" s="220">
        <v>1272551.6666666667</v>
      </c>
      <c r="H12" s="214">
        <v>1.25</v>
      </c>
      <c r="I12" s="220">
        <v>1018041.3333333334</v>
      </c>
      <c r="J12" s="220">
        <v>150497</v>
      </c>
      <c r="K12" s="209">
        <v>0</v>
      </c>
      <c r="L12" s="216">
        <v>1.65</v>
      </c>
      <c r="M12" s="220">
        <v>1679768.2</v>
      </c>
      <c r="N12" s="220">
        <v>184873.55333333334</v>
      </c>
      <c r="O12" s="220">
        <v>386</v>
      </c>
      <c r="P12" s="220">
        <v>1865027.7533333332</v>
      </c>
      <c r="Q12" s="221">
        <v>3197.1904342857138</v>
      </c>
      <c r="R12" s="221">
        <v>2681.4037114060652</v>
      </c>
      <c r="S12" s="221">
        <v>119.23569810415388</v>
      </c>
      <c r="T12" s="381">
        <v>3197.1904342857138</v>
      </c>
      <c r="U12" s="222">
        <v>2746.534559255173</v>
      </c>
      <c r="V12" s="222">
        <v>116.40816328023024</v>
      </c>
      <c r="W12" s="223">
        <v>-111323.96768819077</v>
      </c>
      <c r="X12" s="224">
        <v>-190.84108746546988</v>
      </c>
      <c r="Y12" s="225">
        <v>112.11848980561696</v>
      </c>
      <c r="Z12" s="223">
        <v>0</v>
      </c>
      <c r="AA12" s="224">
        <v>0</v>
      </c>
      <c r="AB12" s="226">
        <v>112.11848980561696</v>
      </c>
      <c r="AC12" s="227">
        <v>0</v>
      </c>
      <c r="AD12" s="228">
        <v>0</v>
      </c>
      <c r="AE12" s="229">
        <v>0</v>
      </c>
      <c r="AF12" s="230">
        <v>0</v>
      </c>
      <c r="AG12" s="231">
        <v>112.11848980561696</v>
      </c>
      <c r="AH12" s="223">
        <v>-111323.96768819077</v>
      </c>
      <c r="AI12" s="224">
        <v>-190.84108746546988</v>
      </c>
      <c r="AJ12" s="226">
        <v>112.11848980561696</v>
      </c>
      <c r="AK12" s="232">
        <v>0</v>
      </c>
      <c r="AL12" s="444">
        <v>0.65314285714285714</v>
      </c>
      <c r="AM12" s="232">
        <v>2335.886940881589</v>
      </c>
      <c r="AN12" s="232">
        <v>11.693142857142856</v>
      </c>
      <c r="AO12" s="232">
        <v>0</v>
      </c>
      <c r="AP12" s="223">
        <v>2335.886940881589</v>
      </c>
      <c r="AQ12" s="224">
        <v>119.23569810415388</v>
      </c>
      <c r="AR12" s="224">
        <v>0</v>
      </c>
      <c r="AS12" s="233">
        <v>0</v>
      </c>
      <c r="AT12" s="234">
        <v>2335.886940881589</v>
      </c>
      <c r="AU12" s="254"/>
      <c r="AV12" s="221">
        <v>364.91</v>
      </c>
      <c r="AW12" s="221">
        <v>212864.16666666669</v>
      </c>
      <c r="AX12" s="271">
        <v>2.5157344742265654E-4</v>
      </c>
      <c r="AY12" s="298">
        <v>3962.2817969068406</v>
      </c>
      <c r="AZ12" s="213"/>
      <c r="BA12" s="221">
        <v>13.232239145525776</v>
      </c>
      <c r="BB12" s="272">
        <v>-0.93045342593472324</v>
      </c>
      <c r="BC12" s="221">
        <v>-2.0589762426198575</v>
      </c>
      <c r="BD12" s="272">
        <v>0.19978260192880534</v>
      </c>
      <c r="BE12" s="221">
        <v>-0.40834572661373897</v>
      </c>
      <c r="BF12" s="272">
        <v>-0.97564145596865248</v>
      </c>
      <c r="BG12" s="221">
        <v>1738.8380502505124</v>
      </c>
      <c r="BH12" s="272">
        <v>-0.54312720710895523</v>
      </c>
      <c r="BI12" s="221">
        <v>-0.29079626821640375</v>
      </c>
      <c r="BJ12" s="445">
        <v>0</v>
      </c>
      <c r="BL12" s="412">
        <v>185</v>
      </c>
      <c r="BM12" s="425"/>
      <c r="BN12" s="235">
        <v>585</v>
      </c>
      <c r="BO12" s="302">
        <v>1.25</v>
      </c>
      <c r="BP12" s="232">
        <v>1.25</v>
      </c>
      <c r="BQ12" s="71">
        <v>135957660</v>
      </c>
      <c r="BR12" s="235">
        <v>580</v>
      </c>
      <c r="BS12" s="302">
        <v>1.25</v>
      </c>
      <c r="BT12" s="232">
        <v>1.25</v>
      </c>
      <c r="BU12" s="71">
        <v>173479830</v>
      </c>
      <c r="BV12" s="235">
        <v>569</v>
      </c>
      <c r="BW12" s="302">
        <v>1.25</v>
      </c>
      <c r="BX12" s="232">
        <v>1.25</v>
      </c>
      <c r="BY12" s="71">
        <v>174726980</v>
      </c>
      <c r="BZ12" s="463">
        <v>-10574</v>
      </c>
      <c r="CA12" s="235">
        <v>1109835</v>
      </c>
      <c r="CB12" s="235">
        <v>4639</v>
      </c>
      <c r="CC12" s="235">
        <v>-305224</v>
      </c>
      <c r="CD12" s="235">
        <v>-1630</v>
      </c>
      <c r="CE12" s="235">
        <v>51853</v>
      </c>
      <c r="CF12" s="235">
        <v>222796</v>
      </c>
      <c r="CG12" s="235">
        <v>1215</v>
      </c>
      <c r="CH12" s="235">
        <v>-36184</v>
      </c>
      <c r="CI12" s="235">
        <v>7167</v>
      </c>
      <c r="CJ12" s="235">
        <v>0</v>
      </c>
      <c r="CK12" s="235">
        <v>15750</v>
      </c>
      <c r="CL12" s="235">
        <v>2123</v>
      </c>
      <c r="CM12" s="235">
        <v>-4138</v>
      </c>
      <c r="CN12" s="235">
        <v>0</v>
      </c>
      <c r="CO12" s="235">
        <v>0</v>
      </c>
      <c r="CP12" s="235">
        <v>1524</v>
      </c>
      <c r="CQ12" s="235">
        <v>74</v>
      </c>
      <c r="CR12" s="235">
        <v>-738</v>
      </c>
      <c r="CS12" s="235">
        <v>0</v>
      </c>
      <c r="CT12" s="235">
        <v>0</v>
      </c>
      <c r="CU12" s="235">
        <v>0</v>
      </c>
      <c r="CV12" s="235">
        <v>0</v>
      </c>
      <c r="CW12" s="235">
        <v>1058488</v>
      </c>
      <c r="CX12" s="463">
        <v>-4215</v>
      </c>
      <c r="CY12" s="544">
        <v>1416417</v>
      </c>
      <c r="CZ12" s="544">
        <v>6028</v>
      </c>
      <c r="DA12" s="544">
        <v>-165950</v>
      </c>
      <c r="DB12" s="544">
        <v>-2293</v>
      </c>
      <c r="DC12" s="544">
        <v>0</v>
      </c>
      <c r="DD12" s="544">
        <v>231782</v>
      </c>
      <c r="DE12" s="544">
        <v>1221</v>
      </c>
      <c r="DF12" s="544">
        <v>-28432</v>
      </c>
      <c r="DG12" s="544">
        <v>1271</v>
      </c>
      <c r="DH12" s="544">
        <v>0</v>
      </c>
      <c r="DI12" s="544">
        <v>31659</v>
      </c>
      <c r="DJ12" s="544">
        <v>54639</v>
      </c>
      <c r="DK12" s="544">
        <v>-12213</v>
      </c>
      <c r="DL12" s="544">
        <v>0</v>
      </c>
      <c r="DM12" s="544">
        <v>0</v>
      </c>
      <c r="DN12" s="544">
        <v>-882</v>
      </c>
      <c r="DO12" s="544">
        <v>28</v>
      </c>
      <c r="DP12" s="544">
        <v>-92</v>
      </c>
      <c r="DQ12" s="544">
        <v>0</v>
      </c>
      <c r="DR12" s="544">
        <v>0</v>
      </c>
      <c r="DS12" s="544">
        <v>0</v>
      </c>
      <c r="DT12" s="544">
        <v>0</v>
      </c>
      <c r="DU12" s="544">
        <v>1528968</v>
      </c>
      <c r="DV12" s="463">
        <v>-5148</v>
      </c>
      <c r="DW12" s="235">
        <v>1301645</v>
      </c>
      <c r="DX12" s="235">
        <v>2302</v>
      </c>
      <c r="DY12" s="235">
        <v>-123127</v>
      </c>
      <c r="DZ12" s="235">
        <v>-2704</v>
      </c>
      <c r="EA12" s="235">
        <v>0</v>
      </c>
      <c r="EB12" s="235">
        <v>264065</v>
      </c>
      <c r="EC12" s="235">
        <v>1558</v>
      </c>
      <c r="ED12" s="235">
        <v>-22600</v>
      </c>
      <c r="EE12" s="235">
        <v>1994</v>
      </c>
      <c r="EF12" s="235">
        <v>0</v>
      </c>
      <c r="EG12" s="235">
        <v>14926</v>
      </c>
      <c r="EH12" s="235">
        <v>35110</v>
      </c>
      <c r="EI12" s="235">
        <v>-6196</v>
      </c>
      <c r="EJ12" s="235">
        <v>0</v>
      </c>
      <c r="EK12" s="235">
        <v>0</v>
      </c>
      <c r="EL12" s="235">
        <v>298</v>
      </c>
      <c r="EM12" s="235">
        <v>10</v>
      </c>
      <c r="EN12" s="235">
        <v>-82</v>
      </c>
      <c r="EO12" s="235">
        <v>0</v>
      </c>
      <c r="EP12" s="235">
        <v>0</v>
      </c>
      <c r="EQ12" s="235">
        <v>0</v>
      </c>
      <c r="ER12" s="235">
        <v>0</v>
      </c>
      <c r="ES12" s="235">
        <v>1462051</v>
      </c>
      <c r="ET12" s="254"/>
      <c r="EU12" s="254"/>
      <c r="EV12" s="254"/>
      <c r="EW12" s="254"/>
      <c r="EY12" s="397">
        <v>18.940068172635449</v>
      </c>
      <c r="EZ12" s="226">
        <v>-0.7831456507189215</v>
      </c>
      <c r="FA12" s="397">
        <v>-2.327180960643259</v>
      </c>
      <c r="FB12" s="226">
        <v>0.19295748814619607</v>
      </c>
      <c r="FC12" s="221">
        <v>-0.38100580975341786</v>
      </c>
      <c r="FD12" s="226">
        <v>-0.92120101816330902</v>
      </c>
      <c r="FE12" s="221">
        <v>1572.7892287061629</v>
      </c>
      <c r="FF12" s="226">
        <v>-0.61366858067314778</v>
      </c>
      <c r="FG12" s="221">
        <v>-0.22443015001572167</v>
      </c>
      <c r="FH12" s="226">
        <v>0</v>
      </c>
      <c r="FI12" s="232"/>
      <c r="FJ12" s="393">
        <v>185</v>
      </c>
      <c r="FK12" s="430"/>
      <c r="FL12" s="468">
        <v>0.65916955017301038</v>
      </c>
      <c r="FM12" s="469">
        <v>2878.5942715378196</v>
      </c>
      <c r="FN12" s="472">
        <v>11.801038062283737</v>
      </c>
      <c r="FO12" s="386">
        <v>0</v>
      </c>
      <c r="FQ12" s="390">
        <v>285.52</v>
      </c>
      <c r="FR12" s="391">
        <v>165030.56</v>
      </c>
      <c r="FS12" s="392">
        <v>1.9331860949354997E-4</v>
      </c>
      <c r="FT12" s="278">
        <v>3093.0977518967998</v>
      </c>
      <c r="FV12" s="555">
        <v>0</v>
      </c>
      <c r="FW12" s="551">
        <v>0</v>
      </c>
      <c r="FX12" s="547">
        <v>1158</v>
      </c>
      <c r="FY12" s="545">
        <v>1324</v>
      </c>
      <c r="FZ12" s="555">
        <v>0</v>
      </c>
    </row>
    <row r="13" spans="1:182" x14ac:dyDescent="0.2">
      <c r="A13" s="65">
        <v>10</v>
      </c>
      <c r="B13" s="65">
        <v>921</v>
      </c>
      <c r="C13" s="66">
        <v>1701</v>
      </c>
      <c r="D13" s="67" t="s">
        <v>86</v>
      </c>
      <c r="E13" s="75"/>
      <c r="F13" s="220">
        <v>810.66666666666663</v>
      </c>
      <c r="G13" s="220">
        <v>1766727.3333333333</v>
      </c>
      <c r="H13" s="214">
        <v>1.8500000000000003</v>
      </c>
      <c r="I13" s="220">
        <v>954987.74774774769</v>
      </c>
      <c r="J13" s="220">
        <v>152892.33333333334</v>
      </c>
      <c r="K13" s="209">
        <v>0</v>
      </c>
      <c r="L13" s="216">
        <v>1.65</v>
      </c>
      <c r="M13" s="220">
        <v>1575729.7837837834</v>
      </c>
      <c r="N13" s="220">
        <v>156226.19333333333</v>
      </c>
      <c r="O13" s="220">
        <v>225.66666666666666</v>
      </c>
      <c r="P13" s="220">
        <v>1732181.6437837835</v>
      </c>
      <c r="Q13" s="221">
        <v>2136.7372250622329</v>
      </c>
      <c r="R13" s="221">
        <v>2681.4037114060652</v>
      </c>
      <c r="S13" s="221">
        <v>79.687262905360043</v>
      </c>
      <c r="T13" s="381">
        <v>2136.7372250622329</v>
      </c>
      <c r="U13" s="222">
        <v>2746.534559255173</v>
      </c>
      <c r="V13" s="222">
        <v>77.797572867304112</v>
      </c>
      <c r="W13" s="223">
        <v>163370.89702387803</v>
      </c>
      <c r="X13" s="224">
        <v>201.52659994721799</v>
      </c>
      <c r="Y13" s="225">
        <v>87.202975630376827</v>
      </c>
      <c r="Z13" s="223">
        <v>0</v>
      </c>
      <c r="AA13" s="224">
        <v>0</v>
      </c>
      <c r="AB13" s="226">
        <v>87.202975630376827</v>
      </c>
      <c r="AC13" s="227">
        <v>0</v>
      </c>
      <c r="AD13" s="228">
        <v>0</v>
      </c>
      <c r="AE13" s="229">
        <v>0</v>
      </c>
      <c r="AF13" s="230">
        <v>0</v>
      </c>
      <c r="AG13" s="231">
        <v>87.202975630376827</v>
      </c>
      <c r="AH13" s="223">
        <v>163370.89702387803</v>
      </c>
      <c r="AI13" s="224">
        <v>201.52659994721799</v>
      </c>
      <c r="AJ13" s="226">
        <v>87.202975630376827</v>
      </c>
      <c r="AK13" s="232">
        <v>0</v>
      </c>
      <c r="AL13" s="444">
        <v>0.58100328947368429</v>
      </c>
      <c r="AM13" s="232">
        <v>0</v>
      </c>
      <c r="AN13" s="232">
        <v>13.924342105263159</v>
      </c>
      <c r="AO13" s="232">
        <v>10695.860428433523</v>
      </c>
      <c r="AP13" s="223">
        <v>10695.860428433523</v>
      </c>
      <c r="AQ13" s="224">
        <v>79.687262905360043</v>
      </c>
      <c r="AR13" s="224">
        <v>0</v>
      </c>
      <c r="AS13" s="233">
        <v>0</v>
      </c>
      <c r="AT13" s="234">
        <v>10695.860428433523</v>
      </c>
      <c r="AU13" s="254"/>
      <c r="AV13" s="221">
        <v>344.37</v>
      </c>
      <c r="AW13" s="221">
        <v>279169.27999999997</v>
      </c>
      <c r="AX13" s="271">
        <v>3.2993612444916378E-4</v>
      </c>
      <c r="AY13" s="298">
        <v>5196.4939600743292</v>
      </c>
      <c r="AZ13" s="213"/>
      <c r="BA13" s="221">
        <v>53.358255373023411</v>
      </c>
      <c r="BB13" s="272">
        <v>2.917204903159764E-2</v>
      </c>
      <c r="BC13" s="221">
        <v>-0.95533188199914054</v>
      </c>
      <c r="BD13" s="272">
        <v>0.30693499486422771</v>
      </c>
      <c r="BE13" s="221">
        <v>-9.1710773701351292E-2</v>
      </c>
      <c r="BF13" s="272">
        <v>-0.24890448296862941</v>
      </c>
      <c r="BG13" s="221">
        <v>1471.8803686186845</v>
      </c>
      <c r="BH13" s="272">
        <v>-0.61949954083026859</v>
      </c>
      <c r="BI13" s="221">
        <v>0.17667552543936613</v>
      </c>
      <c r="BJ13" s="445">
        <v>0</v>
      </c>
      <c r="BL13" s="412">
        <v>120</v>
      </c>
      <c r="BM13" s="425"/>
      <c r="BN13" s="235">
        <v>803</v>
      </c>
      <c r="BO13" s="302">
        <v>1.85</v>
      </c>
      <c r="BP13" s="232">
        <v>1.85</v>
      </c>
      <c r="BQ13" s="71">
        <v>118604050</v>
      </c>
      <c r="BR13" s="235">
        <v>803</v>
      </c>
      <c r="BS13" s="302">
        <v>1.85</v>
      </c>
      <c r="BT13" s="232">
        <v>1.85</v>
      </c>
      <c r="BU13" s="71">
        <v>139959020</v>
      </c>
      <c r="BV13" s="235">
        <v>788</v>
      </c>
      <c r="BW13" s="302">
        <v>1.85</v>
      </c>
      <c r="BX13" s="232">
        <v>1.85</v>
      </c>
      <c r="BY13" s="71">
        <v>143448480</v>
      </c>
      <c r="BZ13" s="463">
        <v>-3663</v>
      </c>
      <c r="CA13" s="235">
        <v>1750592</v>
      </c>
      <c r="CB13" s="235">
        <v>15372</v>
      </c>
      <c r="CC13" s="235">
        <v>-207587</v>
      </c>
      <c r="CD13" s="235">
        <v>-1286</v>
      </c>
      <c r="CE13" s="235">
        <v>0</v>
      </c>
      <c r="CF13" s="235">
        <v>131349</v>
      </c>
      <c r="CG13" s="235">
        <v>3284</v>
      </c>
      <c r="CH13" s="235">
        <v>-28742</v>
      </c>
      <c r="CI13" s="235">
        <v>6907</v>
      </c>
      <c r="CJ13" s="235">
        <v>664</v>
      </c>
      <c r="CK13" s="235">
        <v>3817</v>
      </c>
      <c r="CL13" s="235">
        <v>28451</v>
      </c>
      <c r="CM13" s="235">
        <v>-161</v>
      </c>
      <c r="CN13" s="235">
        <v>0</v>
      </c>
      <c r="CO13" s="235">
        <v>0</v>
      </c>
      <c r="CP13" s="235">
        <v>1379</v>
      </c>
      <c r="CQ13" s="235">
        <v>655</v>
      </c>
      <c r="CR13" s="235">
        <v>0</v>
      </c>
      <c r="CS13" s="235">
        <v>0</v>
      </c>
      <c r="CT13" s="235">
        <v>67</v>
      </c>
      <c r="CU13" s="235">
        <v>0</v>
      </c>
      <c r="CV13" s="235">
        <v>0</v>
      </c>
      <c r="CW13" s="235">
        <v>1701098</v>
      </c>
      <c r="CX13" s="463">
        <v>-2512</v>
      </c>
      <c r="CY13" s="544">
        <v>1651498</v>
      </c>
      <c r="CZ13" s="544">
        <v>13607</v>
      </c>
      <c r="DA13" s="544">
        <v>-54327</v>
      </c>
      <c r="DB13" s="544">
        <v>-168</v>
      </c>
      <c r="DC13" s="544">
        <v>0</v>
      </c>
      <c r="DD13" s="544">
        <v>138849</v>
      </c>
      <c r="DE13" s="544">
        <v>3976</v>
      </c>
      <c r="DF13" s="544">
        <v>-5930</v>
      </c>
      <c r="DG13" s="544">
        <v>8079</v>
      </c>
      <c r="DH13" s="544">
        <v>442</v>
      </c>
      <c r="DI13" s="544">
        <v>6417</v>
      </c>
      <c r="DJ13" s="544">
        <v>3287</v>
      </c>
      <c r="DK13" s="544">
        <v>-554</v>
      </c>
      <c r="DL13" s="544">
        <v>0</v>
      </c>
      <c r="DM13" s="544">
        <v>0</v>
      </c>
      <c r="DN13" s="544">
        <v>1159</v>
      </c>
      <c r="DO13" s="544">
        <v>474</v>
      </c>
      <c r="DP13" s="544">
        <v>-631</v>
      </c>
      <c r="DQ13" s="544">
        <v>0</v>
      </c>
      <c r="DR13" s="544">
        <v>0</v>
      </c>
      <c r="DS13" s="544">
        <v>0</v>
      </c>
      <c r="DT13" s="544">
        <v>0</v>
      </c>
      <c r="DU13" s="544">
        <v>1763666</v>
      </c>
      <c r="DV13" s="463">
        <v>-4600</v>
      </c>
      <c r="DW13" s="235">
        <v>1602191</v>
      </c>
      <c r="DX13" s="235">
        <v>13394</v>
      </c>
      <c r="DY13" s="235">
        <v>-152288</v>
      </c>
      <c r="DZ13" s="235">
        <v>-1351</v>
      </c>
      <c r="EA13" s="235">
        <v>80000</v>
      </c>
      <c r="EB13" s="235">
        <v>162653</v>
      </c>
      <c r="EC13" s="235">
        <v>3670</v>
      </c>
      <c r="ED13" s="235">
        <v>-22078</v>
      </c>
      <c r="EE13" s="235">
        <v>6891</v>
      </c>
      <c r="EF13" s="235">
        <v>358</v>
      </c>
      <c r="EG13" s="235">
        <v>1000</v>
      </c>
      <c r="EH13" s="235">
        <v>2829</v>
      </c>
      <c r="EI13" s="235">
        <v>-52</v>
      </c>
      <c r="EJ13" s="235">
        <v>0</v>
      </c>
      <c r="EK13" s="235">
        <v>0</v>
      </c>
      <c r="EL13" s="235">
        <v>142</v>
      </c>
      <c r="EM13" s="235">
        <v>210</v>
      </c>
      <c r="EN13" s="235">
        <v>0</v>
      </c>
      <c r="EO13" s="235">
        <v>0</v>
      </c>
      <c r="EP13" s="235">
        <v>0</v>
      </c>
      <c r="EQ13" s="235">
        <v>761</v>
      </c>
      <c r="ER13" s="235">
        <v>0</v>
      </c>
      <c r="ES13" s="235">
        <v>1693730</v>
      </c>
      <c r="ET13" s="254"/>
      <c r="EU13" s="254"/>
      <c r="EV13" s="254"/>
      <c r="EW13" s="254"/>
      <c r="EY13" s="397">
        <v>53.301791603965</v>
      </c>
      <c r="EZ13" s="226">
        <v>2.661774014020234E-2</v>
      </c>
      <c r="FA13" s="397">
        <v>-0.98428304427201263</v>
      </c>
      <c r="FB13" s="226">
        <v>0.28704008231618422</v>
      </c>
      <c r="FC13" s="221">
        <v>-8.2793369957138638E-2</v>
      </c>
      <c r="FD13" s="226">
        <v>-0.18036037073947173</v>
      </c>
      <c r="FE13" s="221">
        <v>1573.9648194271394</v>
      </c>
      <c r="FF13" s="226">
        <v>-0.61333350482281923</v>
      </c>
      <c r="FG13" s="221">
        <v>0.18665773913493353</v>
      </c>
      <c r="FH13" s="226">
        <v>0</v>
      </c>
      <c r="FI13" s="232"/>
      <c r="FJ13" s="393">
        <v>120</v>
      </c>
      <c r="FK13" s="430"/>
      <c r="FL13" s="468">
        <v>0.59022556390977443</v>
      </c>
      <c r="FM13" s="469">
        <v>345.66067575713191</v>
      </c>
      <c r="FN13" s="472">
        <v>14.145363408521304</v>
      </c>
      <c r="FO13" s="386">
        <v>13276.109251109934</v>
      </c>
      <c r="FQ13" s="390">
        <v>314.18</v>
      </c>
      <c r="FR13" s="391">
        <v>250715.64</v>
      </c>
      <c r="FS13" s="392">
        <v>2.9369105275462592E-4</v>
      </c>
      <c r="FT13" s="278">
        <v>4699.0568440740144</v>
      </c>
      <c r="FV13" s="555">
        <v>0</v>
      </c>
      <c r="FW13" s="551">
        <v>0</v>
      </c>
      <c r="FX13" s="547">
        <v>677</v>
      </c>
      <c r="FY13" s="545">
        <v>687</v>
      </c>
      <c r="FZ13" s="555">
        <v>0</v>
      </c>
    </row>
    <row r="14" spans="1:182" x14ac:dyDescent="0.2">
      <c r="A14" s="65">
        <v>11</v>
      </c>
      <c r="B14" s="65">
        <v>381</v>
      </c>
      <c r="C14" s="66">
        <v>5301</v>
      </c>
      <c r="D14" s="67" t="s">
        <v>261</v>
      </c>
      <c r="E14" s="75"/>
      <c r="F14" s="220">
        <v>1616.3333333333333</v>
      </c>
      <c r="G14" s="220">
        <v>3467819.6666666665</v>
      </c>
      <c r="H14" s="214">
        <v>1.75</v>
      </c>
      <c r="I14" s="220">
        <v>1981611.2380952381</v>
      </c>
      <c r="J14" s="220">
        <v>218911.66666666666</v>
      </c>
      <c r="K14" s="209">
        <v>0</v>
      </c>
      <c r="L14" s="216">
        <v>1.65</v>
      </c>
      <c r="M14" s="220">
        <v>3269658.5428571426</v>
      </c>
      <c r="N14" s="220">
        <v>337304.12</v>
      </c>
      <c r="O14" s="220">
        <v>3549</v>
      </c>
      <c r="P14" s="220">
        <v>3610511.6628571427</v>
      </c>
      <c r="Q14" s="221">
        <v>2233.7667536752792</v>
      </c>
      <c r="R14" s="221">
        <v>2681.4037114060652</v>
      </c>
      <c r="S14" s="221">
        <v>83.305872374732573</v>
      </c>
      <c r="T14" s="381">
        <v>2233.7667536752792</v>
      </c>
      <c r="U14" s="222">
        <v>2746.534559255173</v>
      </c>
      <c r="V14" s="222">
        <v>81.330371254496427</v>
      </c>
      <c r="W14" s="223">
        <v>267706.29832451174</v>
      </c>
      <c r="X14" s="224">
        <v>165.62567436039086</v>
      </c>
      <c r="Y14" s="225">
        <v>89.482699596081517</v>
      </c>
      <c r="Z14" s="223">
        <v>0</v>
      </c>
      <c r="AA14" s="224">
        <v>0</v>
      </c>
      <c r="AB14" s="226">
        <v>89.482699596081517</v>
      </c>
      <c r="AC14" s="227">
        <v>0</v>
      </c>
      <c r="AD14" s="228">
        <v>0</v>
      </c>
      <c r="AE14" s="229">
        <v>0</v>
      </c>
      <c r="AF14" s="230">
        <v>0</v>
      </c>
      <c r="AG14" s="231">
        <v>89.482699596081517</v>
      </c>
      <c r="AH14" s="223">
        <v>267706.29832451174</v>
      </c>
      <c r="AI14" s="224">
        <v>165.62567436039086</v>
      </c>
      <c r="AJ14" s="226">
        <v>89.482699596081517</v>
      </c>
      <c r="AK14" s="232">
        <v>0</v>
      </c>
      <c r="AL14" s="444">
        <v>0.39472056094040009</v>
      </c>
      <c r="AM14" s="232">
        <v>0</v>
      </c>
      <c r="AN14" s="232">
        <v>11.090534130748608</v>
      </c>
      <c r="AO14" s="232">
        <v>0</v>
      </c>
      <c r="AP14" s="223">
        <v>0</v>
      </c>
      <c r="AQ14" s="224">
        <v>83.305872374732573</v>
      </c>
      <c r="AR14" s="224">
        <v>0</v>
      </c>
      <c r="AS14" s="233">
        <v>0</v>
      </c>
      <c r="AT14" s="234">
        <v>0</v>
      </c>
      <c r="AU14" s="254"/>
      <c r="AV14" s="221">
        <v>449.4</v>
      </c>
      <c r="AW14" s="221">
        <v>726380.2</v>
      </c>
      <c r="AX14" s="271">
        <v>8.5847220748861937E-4</v>
      </c>
      <c r="AY14" s="298">
        <v>13520.937267945756</v>
      </c>
      <c r="AZ14" s="213"/>
      <c r="BA14" s="221">
        <v>24.845226675325915</v>
      </c>
      <c r="BB14" s="272">
        <v>-0.65272541498840964</v>
      </c>
      <c r="BC14" s="221">
        <v>-2.2843184628839901</v>
      </c>
      <c r="BD14" s="272">
        <v>0.17790421520185049</v>
      </c>
      <c r="BE14" s="221">
        <v>-0.2331680096750762</v>
      </c>
      <c r="BF14" s="272">
        <v>-0.57357553565857045</v>
      </c>
      <c r="BG14" s="221">
        <v>3462.9280760485708</v>
      </c>
      <c r="BH14" s="272">
        <v>-4.9892556542007409E-2</v>
      </c>
      <c r="BI14" s="221">
        <v>-0.24962604472578054</v>
      </c>
      <c r="BJ14" s="445">
        <v>0</v>
      </c>
      <c r="BL14" s="412">
        <v>175</v>
      </c>
      <c r="BM14" s="425"/>
      <c r="BN14" s="235">
        <v>1610</v>
      </c>
      <c r="BO14" s="302">
        <v>1.75</v>
      </c>
      <c r="BP14" s="232">
        <v>1.75</v>
      </c>
      <c r="BQ14" s="71">
        <v>263899390</v>
      </c>
      <c r="BR14" s="235">
        <v>1671</v>
      </c>
      <c r="BS14" s="302">
        <v>1.75</v>
      </c>
      <c r="BT14" s="232">
        <v>1.75</v>
      </c>
      <c r="BU14" s="71">
        <v>285844610</v>
      </c>
      <c r="BV14" s="235">
        <v>1711</v>
      </c>
      <c r="BW14" s="302">
        <v>1.75</v>
      </c>
      <c r="BX14" s="232">
        <v>1.75</v>
      </c>
      <c r="BY14" s="71">
        <v>300849590</v>
      </c>
      <c r="BZ14" s="463">
        <v>-31397</v>
      </c>
      <c r="CA14" s="235">
        <v>2828132</v>
      </c>
      <c r="CB14" s="235">
        <v>39552</v>
      </c>
      <c r="CC14" s="235">
        <v>-14131</v>
      </c>
      <c r="CD14" s="235">
        <v>-109</v>
      </c>
      <c r="CE14" s="235">
        <v>0</v>
      </c>
      <c r="CF14" s="235">
        <v>259498</v>
      </c>
      <c r="CG14" s="235">
        <v>10909</v>
      </c>
      <c r="CH14" s="235">
        <v>-8111</v>
      </c>
      <c r="CI14" s="235">
        <v>-13086</v>
      </c>
      <c r="CJ14" s="235">
        <v>360</v>
      </c>
      <c r="CK14" s="235">
        <v>185694</v>
      </c>
      <c r="CL14" s="235">
        <v>23197</v>
      </c>
      <c r="CM14" s="235">
        <v>-59153</v>
      </c>
      <c r="CN14" s="235">
        <v>0</v>
      </c>
      <c r="CO14" s="235">
        <v>0</v>
      </c>
      <c r="CP14" s="235">
        <v>4340</v>
      </c>
      <c r="CQ14" s="235">
        <v>18</v>
      </c>
      <c r="CR14" s="235">
        <v>0</v>
      </c>
      <c r="CS14" s="235">
        <v>0</v>
      </c>
      <c r="CT14" s="235">
        <v>3244</v>
      </c>
      <c r="CU14" s="235">
        <v>6020</v>
      </c>
      <c r="CV14" s="235">
        <v>0</v>
      </c>
      <c r="CW14" s="235">
        <v>3234977</v>
      </c>
      <c r="CX14" s="463">
        <v>-26429</v>
      </c>
      <c r="CY14" s="544">
        <v>3130587</v>
      </c>
      <c r="CZ14" s="544">
        <v>65610</v>
      </c>
      <c r="DA14" s="544">
        <v>-15926</v>
      </c>
      <c r="DB14" s="544">
        <v>0</v>
      </c>
      <c r="DC14" s="544">
        <v>0</v>
      </c>
      <c r="DD14" s="544">
        <v>289097</v>
      </c>
      <c r="DE14" s="544">
        <v>13914</v>
      </c>
      <c r="DF14" s="544">
        <v>-7600</v>
      </c>
      <c r="DG14" s="544">
        <v>19773</v>
      </c>
      <c r="DH14" s="544">
        <v>1111</v>
      </c>
      <c r="DI14" s="544">
        <v>284585</v>
      </c>
      <c r="DJ14" s="544">
        <v>31913</v>
      </c>
      <c r="DK14" s="544">
        <v>-9141</v>
      </c>
      <c r="DL14" s="544">
        <v>0</v>
      </c>
      <c r="DM14" s="544">
        <v>0</v>
      </c>
      <c r="DN14" s="544">
        <v>209</v>
      </c>
      <c r="DO14" s="544">
        <v>208</v>
      </c>
      <c r="DP14" s="544">
        <v>0</v>
      </c>
      <c r="DQ14" s="544">
        <v>0</v>
      </c>
      <c r="DR14" s="544">
        <v>706</v>
      </c>
      <c r="DS14" s="544">
        <v>17460</v>
      </c>
      <c r="DT14" s="544">
        <v>0</v>
      </c>
      <c r="DU14" s="544">
        <v>3796077</v>
      </c>
      <c r="DV14" s="463">
        <v>-34097</v>
      </c>
      <c r="DW14" s="235">
        <v>3192202</v>
      </c>
      <c r="DX14" s="235">
        <v>42184</v>
      </c>
      <c r="DY14" s="235">
        <v>-22081</v>
      </c>
      <c r="DZ14" s="235">
        <v>-458</v>
      </c>
      <c r="EA14" s="235">
        <v>0</v>
      </c>
      <c r="EB14" s="235">
        <v>331547</v>
      </c>
      <c r="EC14" s="235">
        <v>5444</v>
      </c>
      <c r="ED14" s="235">
        <v>-12548</v>
      </c>
      <c r="EE14" s="235">
        <v>30877</v>
      </c>
      <c r="EF14" s="235">
        <v>345</v>
      </c>
      <c r="EG14" s="235">
        <v>180909</v>
      </c>
      <c r="EH14" s="235">
        <v>43368</v>
      </c>
      <c r="EI14" s="235">
        <v>-5880</v>
      </c>
      <c r="EJ14" s="235">
        <v>0</v>
      </c>
      <c r="EK14" s="235">
        <v>0</v>
      </c>
      <c r="EL14" s="235">
        <v>3956</v>
      </c>
      <c r="EM14" s="235">
        <v>1702</v>
      </c>
      <c r="EN14" s="235">
        <v>0</v>
      </c>
      <c r="EO14" s="235">
        <v>0</v>
      </c>
      <c r="EP14" s="235">
        <v>396</v>
      </c>
      <c r="EQ14" s="235">
        <v>23018</v>
      </c>
      <c r="ER14" s="235">
        <v>0</v>
      </c>
      <c r="ES14" s="235">
        <v>3780884</v>
      </c>
      <c r="ET14" s="254"/>
      <c r="EU14" s="254"/>
      <c r="EV14" s="254"/>
      <c r="EW14" s="254"/>
      <c r="EY14" s="397">
        <v>16.818102630423258</v>
      </c>
      <c r="EZ14" s="226">
        <v>-0.83315158293538605</v>
      </c>
      <c r="FA14" s="397">
        <v>-2.8947599802443817</v>
      </c>
      <c r="FB14" s="226">
        <v>0.15319325446205512</v>
      </c>
      <c r="FC14" s="221">
        <v>-0.22940121586947479</v>
      </c>
      <c r="FD14" s="226">
        <v>-0.5445740553104681</v>
      </c>
      <c r="FE14" s="221">
        <v>3460.9551922479891</v>
      </c>
      <c r="FF14" s="226">
        <v>-7.5489089710692597E-2</v>
      </c>
      <c r="FG14" s="221">
        <v>-0.28726082351827659</v>
      </c>
      <c r="FH14" s="226">
        <v>0</v>
      </c>
      <c r="FI14" s="232"/>
      <c r="FJ14" s="393">
        <v>175</v>
      </c>
      <c r="FK14" s="430"/>
      <c r="FL14" s="468">
        <v>0.38341346153846156</v>
      </c>
      <c r="FM14" s="469">
        <v>0</v>
      </c>
      <c r="FN14" s="472">
        <v>10.772836538461538</v>
      </c>
      <c r="FO14" s="386">
        <v>0</v>
      </c>
      <c r="FQ14" s="390">
        <v>527.03</v>
      </c>
      <c r="FR14" s="391">
        <v>876977.91999999993</v>
      </c>
      <c r="FS14" s="392">
        <v>1.0273015619103861E-3</v>
      </c>
      <c r="FT14" s="278">
        <v>16436.824990566176</v>
      </c>
      <c r="FV14" s="555">
        <v>0</v>
      </c>
      <c r="FW14" s="551">
        <v>0</v>
      </c>
      <c r="FX14" s="547">
        <v>10647</v>
      </c>
      <c r="FY14" s="545">
        <v>12518</v>
      </c>
      <c r="FZ14" s="555">
        <v>0</v>
      </c>
    </row>
    <row r="15" spans="1:182" x14ac:dyDescent="0.2">
      <c r="A15" s="65">
        <v>12</v>
      </c>
      <c r="B15" s="65">
        <v>602</v>
      </c>
      <c r="C15" s="66">
        <v>2302</v>
      </c>
      <c r="D15" s="67" t="s">
        <v>134</v>
      </c>
      <c r="E15" s="75"/>
      <c r="F15" s="220">
        <v>931.33333333333337</v>
      </c>
      <c r="G15" s="220">
        <v>1475580</v>
      </c>
      <c r="H15" s="214">
        <v>1.64</v>
      </c>
      <c r="I15" s="220">
        <v>899743.90243902442</v>
      </c>
      <c r="J15" s="220">
        <v>134440.66666666666</v>
      </c>
      <c r="K15" s="209">
        <v>0</v>
      </c>
      <c r="L15" s="216">
        <v>1.65</v>
      </c>
      <c r="M15" s="220">
        <v>1484577.4390243904</v>
      </c>
      <c r="N15" s="220">
        <v>138208.85</v>
      </c>
      <c r="O15" s="220">
        <v>330</v>
      </c>
      <c r="P15" s="220">
        <v>1623116.2890243903</v>
      </c>
      <c r="Q15" s="221">
        <v>1742.7877119087941</v>
      </c>
      <c r="R15" s="221">
        <v>2681.4037114060652</v>
      </c>
      <c r="S15" s="221">
        <v>64.995349431918143</v>
      </c>
      <c r="T15" s="381">
        <v>1742.7877119087941</v>
      </c>
      <c r="U15" s="222">
        <v>2746.534559255173</v>
      </c>
      <c r="V15" s="222">
        <v>63.454060901437082</v>
      </c>
      <c r="W15" s="223">
        <v>323440.81598676305</v>
      </c>
      <c r="X15" s="224">
        <v>347.28791981399036</v>
      </c>
      <c r="Y15" s="225">
        <v>77.94707014210843</v>
      </c>
      <c r="Z15" s="223">
        <v>201104</v>
      </c>
      <c r="AA15" s="224">
        <v>215.93128131710807</v>
      </c>
      <c r="AB15" s="226">
        <v>85.999989603604917</v>
      </c>
      <c r="AC15" s="227">
        <v>0</v>
      </c>
      <c r="AD15" s="228">
        <v>0</v>
      </c>
      <c r="AE15" s="229">
        <v>201104</v>
      </c>
      <c r="AF15" s="230">
        <v>215.93128131710807</v>
      </c>
      <c r="AG15" s="231">
        <v>85.999989603604917</v>
      </c>
      <c r="AH15" s="223">
        <v>524544.81598676299</v>
      </c>
      <c r="AI15" s="224">
        <v>563.21920113109843</v>
      </c>
      <c r="AJ15" s="226">
        <v>85.999989603604917</v>
      </c>
      <c r="AK15" s="232">
        <v>0</v>
      </c>
      <c r="AL15" s="444">
        <v>1.1198997852541159</v>
      </c>
      <c r="AM15" s="232">
        <v>32586.774521468578</v>
      </c>
      <c r="AN15" s="232">
        <v>21.860057265569075</v>
      </c>
      <c r="AO15" s="232">
        <v>71763.966584351263</v>
      </c>
      <c r="AP15" s="223">
        <v>104350.74110581985</v>
      </c>
      <c r="AQ15" s="224">
        <v>64.995349431918143</v>
      </c>
      <c r="AR15" s="224">
        <v>0</v>
      </c>
      <c r="AS15" s="233">
        <v>0</v>
      </c>
      <c r="AT15" s="234">
        <v>104350.74110581985</v>
      </c>
      <c r="AU15" s="254"/>
      <c r="AV15" s="221">
        <v>332.43</v>
      </c>
      <c r="AW15" s="221">
        <v>309603.14</v>
      </c>
      <c r="AX15" s="271">
        <v>3.6590437217480336E-4</v>
      </c>
      <c r="AY15" s="298">
        <v>5762.9938617531525</v>
      </c>
      <c r="AZ15" s="213"/>
      <c r="BA15" s="221">
        <v>56.629021757512426</v>
      </c>
      <c r="BB15" s="272">
        <v>0.1073933887086784</v>
      </c>
      <c r="BC15" s="221">
        <v>-2.444089983360882</v>
      </c>
      <c r="BD15" s="272">
        <v>0.16239206169218082</v>
      </c>
      <c r="BE15" s="221">
        <v>4.3415602682963073E-2</v>
      </c>
      <c r="BF15" s="272">
        <v>6.1236052189441302E-2</v>
      </c>
      <c r="BG15" s="221">
        <v>3083.1964189943974</v>
      </c>
      <c r="BH15" s="272">
        <v>-0.15852772545647642</v>
      </c>
      <c r="BI15" s="221">
        <v>0.12238730701169423</v>
      </c>
      <c r="BJ15" s="445">
        <v>0</v>
      </c>
      <c r="BL15" s="412">
        <v>71.5</v>
      </c>
      <c r="BM15" s="425"/>
      <c r="BN15" s="235">
        <v>929</v>
      </c>
      <c r="BO15" s="302">
        <v>1.64</v>
      </c>
      <c r="BP15" s="232">
        <v>1.64</v>
      </c>
      <c r="BQ15" s="71">
        <v>109783720</v>
      </c>
      <c r="BR15" s="235">
        <v>933</v>
      </c>
      <c r="BS15" s="302">
        <v>1.64</v>
      </c>
      <c r="BT15" s="232">
        <v>1.64</v>
      </c>
      <c r="BU15" s="71">
        <v>115972750</v>
      </c>
      <c r="BV15" s="235">
        <v>941</v>
      </c>
      <c r="BW15" s="302">
        <v>1.64</v>
      </c>
      <c r="BX15" s="232">
        <v>1.64</v>
      </c>
      <c r="BY15" s="71">
        <v>120188430</v>
      </c>
      <c r="BZ15" s="463">
        <v>-10710</v>
      </c>
      <c r="CA15" s="235">
        <v>1360537</v>
      </c>
      <c r="CB15" s="235">
        <v>13351</v>
      </c>
      <c r="CC15" s="235">
        <v>-22967</v>
      </c>
      <c r="CD15" s="235">
        <v>-62</v>
      </c>
      <c r="CE15" s="235">
        <v>0</v>
      </c>
      <c r="CF15" s="235">
        <v>87145</v>
      </c>
      <c r="CG15" s="235">
        <v>5255</v>
      </c>
      <c r="CH15" s="235">
        <v>-6145</v>
      </c>
      <c r="CI15" s="235">
        <v>7303</v>
      </c>
      <c r="CJ15" s="235">
        <v>0</v>
      </c>
      <c r="CK15" s="235">
        <v>10975</v>
      </c>
      <c r="CL15" s="235">
        <v>12210</v>
      </c>
      <c r="CM15" s="235">
        <v>0</v>
      </c>
      <c r="CN15" s="235">
        <v>0</v>
      </c>
      <c r="CO15" s="235">
        <v>0</v>
      </c>
      <c r="CP15" s="235">
        <v>651</v>
      </c>
      <c r="CQ15" s="235">
        <v>0</v>
      </c>
      <c r="CR15" s="235">
        <v>-7</v>
      </c>
      <c r="CS15" s="235">
        <v>0</v>
      </c>
      <c r="CT15" s="235">
        <v>0</v>
      </c>
      <c r="CU15" s="235">
        <v>7594</v>
      </c>
      <c r="CV15" s="235">
        <v>0</v>
      </c>
      <c r="CW15" s="235">
        <v>1465130</v>
      </c>
      <c r="CX15" s="463">
        <v>-7135</v>
      </c>
      <c r="CY15" s="544">
        <v>1396606</v>
      </c>
      <c r="CZ15" s="544">
        <v>16145</v>
      </c>
      <c r="DA15" s="544">
        <v>-24720</v>
      </c>
      <c r="DB15" s="544">
        <v>-97</v>
      </c>
      <c r="DC15" s="544">
        <v>0</v>
      </c>
      <c r="DD15" s="544">
        <v>89815</v>
      </c>
      <c r="DE15" s="544">
        <v>6456</v>
      </c>
      <c r="DF15" s="544">
        <v>-4345</v>
      </c>
      <c r="DG15" s="544">
        <v>6569</v>
      </c>
      <c r="DH15" s="544">
        <v>0</v>
      </c>
      <c r="DI15" s="544">
        <v>35231</v>
      </c>
      <c r="DJ15" s="544">
        <v>720</v>
      </c>
      <c r="DK15" s="544">
        <v>0</v>
      </c>
      <c r="DL15" s="544">
        <v>0</v>
      </c>
      <c r="DM15" s="544">
        <v>0</v>
      </c>
      <c r="DN15" s="544">
        <v>177</v>
      </c>
      <c r="DO15" s="544">
        <v>16</v>
      </c>
      <c r="DP15" s="544">
        <v>-4</v>
      </c>
      <c r="DQ15" s="544">
        <v>0</v>
      </c>
      <c r="DR15" s="544">
        <v>0</v>
      </c>
      <c r="DS15" s="544">
        <v>3088</v>
      </c>
      <c r="DT15" s="544">
        <v>0</v>
      </c>
      <c r="DU15" s="544">
        <v>1518522</v>
      </c>
      <c r="DV15" s="463">
        <v>-3023</v>
      </c>
      <c r="DW15" s="235">
        <v>1387683</v>
      </c>
      <c r="DX15" s="235">
        <v>9411</v>
      </c>
      <c r="DY15" s="235">
        <v>-19055</v>
      </c>
      <c r="DZ15" s="235">
        <v>-325</v>
      </c>
      <c r="EA15" s="235">
        <v>0</v>
      </c>
      <c r="EB15" s="235">
        <v>110878</v>
      </c>
      <c r="EC15" s="235">
        <v>2722</v>
      </c>
      <c r="ED15" s="235">
        <v>-5352</v>
      </c>
      <c r="EE15" s="235">
        <v>10910</v>
      </c>
      <c r="EF15" s="235">
        <v>0</v>
      </c>
      <c r="EG15" s="235">
        <v>39620</v>
      </c>
      <c r="EH15" s="235">
        <v>1671</v>
      </c>
      <c r="EI15" s="235">
        <v>-5</v>
      </c>
      <c r="EJ15" s="235">
        <v>0</v>
      </c>
      <c r="EK15" s="235">
        <v>0</v>
      </c>
      <c r="EL15" s="235">
        <v>265</v>
      </c>
      <c r="EM15" s="235">
        <v>10</v>
      </c>
      <c r="EN15" s="235">
        <v>-11</v>
      </c>
      <c r="EO15" s="235">
        <v>0</v>
      </c>
      <c r="EP15" s="235">
        <v>0</v>
      </c>
      <c r="EQ15" s="235">
        <v>6331</v>
      </c>
      <c r="ER15" s="235">
        <v>0</v>
      </c>
      <c r="ES15" s="235">
        <v>1541730</v>
      </c>
      <c r="ET15" s="254"/>
      <c r="EU15" s="254"/>
      <c r="EV15" s="254"/>
      <c r="EW15" s="254"/>
      <c r="EY15" s="397">
        <v>51.597044051920101</v>
      </c>
      <c r="EZ15" s="226">
        <v>-1.3556093429624971E-2</v>
      </c>
      <c r="FA15" s="397">
        <v>-1.3780804489497209</v>
      </c>
      <c r="FB15" s="226">
        <v>0.25945088066666361</v>
      </c>
      <c r="FC15" s="221">
        <v>-2.3381916116686302E-2</v>
      </c>
      <c r="FD15" s="226">
        <v>-3.2766192717856864E-2</v>
      </c>
      <c r="FE15" s="221">
        <v>2949.6954644842795</v>
      </c>
      <c r="FF15" s="226">
        <v>-0.2212122440044765</v>
      </c>
      <c r="FG15" s="221">
        <v>0.10858520963091457</v>
      </c>
      <c r="FH15" s="226">
        <v>0</v>
      </c>
      <c r="FI15" s="232"/>
      <c r="FJ15" s="393">
        <v>71.5</v>
      </c>
      <c r="FK15" s="430"/>
      <c r="FL15" s="468">
        <v>1.1163039600428113</v>
      </c>
      <c r="FM15" s="469">
        <v>32823.086944799325</v>
      </c>
      <c r="FN15" s="472">
        <v>21.789867998572955</v>
      </c>
      <c r="FO15" s="386">
        <v>71750.718862077701</v>
      </c>
      <c r="FQ15" s="390">
        <v>291.97000000000003</v>
      </c>
      <c r="FR15" s="391">
        <v>272797.30333333334</v>
      </c>
      <c r="FS15" s="392">
        <v>3.1955775556957554E-4</v>
      </c>
      <c r="FT15" s="278">
        <v>5112.9240891132085</v>
      </c>
      <c r="FV15" s="555">
        <v>0</v>
      </c>
      <c r="FW15" s="551">
        <v>0</v>
      </c>
      <c r="FX15" s="547">
        <v>990</v>
      </c>
      <c r="FY15" s="545">
        <v>1208</v>
      </c>
      <c r="FZ15" s="555">
        <v>0</v>
      </c>
    </row>
    <row r="16" spans="1:182" x14ac:dyDescent="0.2">
      <c r="A16" s="65">
        <v>13</v>
      </c>
      <c r="B16" s="65">
        <v>971</v>
      </c>
      <c r="C16" s="66">
        <v>4501</v>
      </c>
      <c r="D16" s="67" t="s">
        <v>236</v>
      </c>
      <c r="E16" s="75"/>
      <c r="F16" s="220">
        <v>1493.3333333333333</v>
      </c>
      <c r="G16" s="220">
        <v>2996783.6666666665</v>
      </c>
      <c r="H16" s="214">
        <v>1.64</v>
      </c>
      <c r="I16" s="220">
        <v>1827307.1138211384</v>
      </c>
      <c r="J16" s="220">
        <v>248505.33333333334</v>
      </c>
      <c r="K16" s="209">
        <v>0</v>
      </c>
      <c r="L16" s="216">
        <v>1.65</v>
      </c>
      <c r="M16" s="220">
        <v>3015056.737804878</v>
      </c>
      <c r="N16" s="220">
        <v>305056.05</v>
      </c>
      <c r="O16" s="220">
        <v>2124.3333333333335</v>
      </c>
      <c r="P16" s="220">
        <v>3322237.1211382113</v>
      </c>
      <c r="Q16" s="221">
        <v>2224.7123579050522</v>
      </c>
      <c r="R16" s="221">
        <v>2681.4037114060652</v>
      </c>
      <c r="S16" s="221">
        <v>82.968198650641284</v>
      </c>
      <c r="T16" s="381">
        <v>2224.7123579050522</v>
      </c>
      <c r="U16" s="222">
        <v>2746.534559255173</v>
      </c>
      <c r="V16" s="222">
        <v>81.000705066983286</v>
      </c>
      <c r="W16" s="223">
        <v>252337.19585442633</v>
      </c>
      <c r="X16" s="224">
        <v>168.97580079537479</v>
      </c>
      <c r="Y16" s="225">
        <v>89.26996514990401</v>
      </c>
      <c r="Z16" s="223">
        <v>0</v>
      </c>
      <c r="AA16" s="224">
        <v>0</v>
      </c>
      <c r="AB16" s="226">
        <v>89.26996514990401</v>
      </c>
      <c r="AC16" s="227">
        <v>0</v>
      </c>
      <c r="AD16" s="228">
        <v>0</v>
      </c>
      <c r="AE16" s="229">
        <v>0</v>
      </c>
      <c r="AF16" s="230">
        <v>0</v>
      </c>
      <c r="AG16" s="231">
        <v>89.26996514990401</v>
      </c>
      <c r="AH16" s="223">
        <v>252337.19585442633</v>
      </c>
      <c r="AI16" s="224">
        <v>168.97580079537479</v>
      </c>
      <c r="AJ16" s="226">
        <v>89.26996514990401</v>
      </c>
      <c r="AK16" s="232">
        <v>0</v>
      </c>
      <c r="AL16" s="444">
        <v>0.5122767857142857</v>
      </c>
      <c r="AM16" s="232">
        <v>0</v>
      </c>
      <c r="AN16" s="232">
        <v>19.674776785714286</v>
      </c>
      <c r="AO16" s="232">
        <v>88807.709772232003</v>
      </c>
      <c r="AP16" s="223">
        <v>88807.709772232003</v>
      </c>
      <c r="AQ16" s="224">
        <v>82.968198650641284</v>
      </c>
      <c r="AR16" s="224">
        <v>0</v>
      </c>
      <c r="AS16" s="233">
        <v>0</v>
      </c>
      <c r="AT16" s="234">
        <v>88807.709772232003</v>
      </c>
      <c r="AU16" s="254"/>
      <c r="AV16" s="221">
        <v>512.95000000000005</v>
      </c>
      <c r="AW16" s="221">
        <v>766005.33333333337</v>
      </c>
      <c r="AX16" s="271">
        <v>9.0530315866914107E-4</v>
      </c>
      <c r="AY16" s="298">
        <v>14258.524749038972</v>
      </c>
      <c r="AZ16" s="213"/>
      <c r="BA16" s="221">
        <v>76.676964914726042</v>
      </c>
      <c r="BB16" s="272">
        <v>0.58684584332726353</v>
      </c>
      <c r="BC16" s="221">
        <v>-2.1961632596142753</v>
      </c>
      <c r="BD16" s="272">
        <v>0.18646316889844333</v>
      </c>
      <c r="BE16" s="221">
        <v>-0.19689032655089381</v>
      </c>
      <c r="BF16" s="272">
        <v>-0.49031140648197474</v>
      </c>
      <c r="BG16" s="221">
        <v>1933.7899986699265</v>
      </c>
      <c r="BH16" s="272">
        <v>-0.4873545648935434</v>
      </c>
      <c r="BI16" s="221">
        <v>0.19258804265931889</v>
      </c>
      <c r="BJ16" s="445">
        <v>0</v>
      </c>
      <c r="BL16" s="412">
        <v>144</v>
      </c>
      <c r="BM16" s="425"/>
      <c r="BN16" s="235">
        <v>1502</v>
      </c>
      <c r="BO16" s="302">
        <v>1.64</v>
      </c>
      <c r="BP16" s="232">
        <v>1.64</v>
      </c>
      <c r="BQ16" s="71">
        <v>241383750</v>
      </c>
      <c r="BR16" s="235">
        <v>1517</v>
      </c>
      <c r="BS16" s="302">
        <v>1.64</v>
      </c>
      <c r="BT16" s="232">
        <v>1.64</v>
      </c>
      <c r="BU16" s="71">
        <v>258189800</v>
      </c>
      <c r="BV16" s="235">
        <v>1529</v>
      </c>
      <c r="BW16" s="302">
        <v>1.64</v>
      </c>
      <c r="BX16" s="232">
        <v>1.64</v>
      </c>
      <c r="BY16" s="71">
        <v>268794310</v>
      </c>
      <c r="BZ16" s="463">
        <v>-32598</v>
      </c>
      <c r="CA16" s="235">
        <v>2522731</v>
      </c>
      <c r="CB16" s="235">
        <v>20541</v>
      </c>
      <c r="CC16" s="235">
        <v>-15212</v>
      </c>
      <c r="CD16" s="235">
        <v>-3292</v>
      </c>
      <c r="CE16" s="235">
        <v>0</v>
      </c>
      <c r="CF16" s="235">
        <v>206927</v>
      </c>
      <c r="CG16" s="235">
        <v>7557</v>
      </c>
      <c r="CH16" s="235">
        <v>-2330</v>
      </c>
      <c r="CI16" s="235">
        <v>133996</v>
      </c>
      <c r="CJ16" s="235">
        <v>923</v>
      </c>
      <c r="CK16" s="235">
        <v>147159</v>
      </c>
      <c r="CL16" s="235">
        <v>20048</v>
      </c>
      <c r="CM16" s="235">
        <v>-17425</v>
      </c>
      <c r="CN16" s="235">
        <v>0</v>
      </c>
      <c r="CO16" s="235">
        <v>0</v>
      </c>
      <c r="CP16" s="235">
        <v>3195</v>
      </c>
      <c r="CQ16" s="235">
        <v>177</v>
      </c>
      <c r="CR16" s="235">
        <v>-51</v>
      </c>
      <c r="CS16" s="235">
        <v>0</v>
      </c>
      <c r="CT16" s="235">
        <v>734</v>
      </c>
      <c r="CU16" s="235">
        <v>24914</v>
      </c>
      <c r="CV16" s="235">
        <v>0</v>
      </c>
      <c r="CW16" s="235">
        <v>3017994</v>
      </c>
      <c r="CX16" s="463">
        <v>-33681</v>
      </c>
      <c r="CY16" s="544">
        <v>2753093</v>
      </c>
      <c r="CZ16" s="544">
        <v>37909</v>
      </c>
      <c r="DA16" s="544">
        <v>-18487</v>
      </c>
      <c r="DB16" s="544">
        <v>-2407</v>
      </c>
      <c r="DC16" s="544">
        <v>0</v>
      </c>
      <c r="DD16" s="544">
        <v>187557</v>
      </c>
      <c r="DE16" s="544">
        <v>8187</v>
      </c>
      <c r="DF16" s="544">
        <v>-2468</v>
      </c>
      <c r="DG16" s="544">
        <v>80936</v>
      </c>
      <c r="DH16" s="544">
        <v>410</v>
      </c>
      <c r="DI16" s="544">
        <v>45248</v>
      </c>
      <c r="DJ16" s="544">
        <v>19556</v>
      </c>
      <c r="DK16" s="544">
        <v>-3934</v>
      </c>
      <c r="DL16" s="544">
        <v>0</v>
      </c>
      <c r="DM16" s="544">
        <v>0</v>
      </c>
      <c r="DN16" s="544">
        <v>3474</v>
      </c>
      <c r="DO16" s="544">
        <v>307</v>
      </c>
      <c r="DP16" s="544">
        <v>-38</v>
      </c>
      <c r="DQ16" s="544">
        <v>0</v>
      </c>
      <c r="DR16" s="544">
        <v>106</v>
      </c>
      <c r="DS16" s="544">
        <v>3802</v>
      </c>
      <c r="DT16" s="544">
        <v>0</v>
      </c>
      <c r="DU16" s="544">
        <v>3079570</v>
      </c>
      <c r="DV16" s="463">
        <v>-40796</v>
      </c>
      <c r="DW16" s="235">
        <v>2710210</v>
      </c>
      <c r="DX16" s="235">
        <v>12934</v>
      </c>
      <c r="DY16" s="235">
        <v>-24193</v>
      </c>
      <c r="DZ16" s="235">
        <v>-2967</v>
      </c>
      <c r="EA16" s="235">
        <v>0</v>
      </c>
      <c r="EB16" s="235">
        <v>199659</v>
      </c>
      <c r="EC16" s="235">
        <v>3375</v>
      </c>
      <c r="ED16" s="235">
        <v>-4302</v>
      </c>
      <c r="EE16" s="235">
        <v>58796</v>
      </c>
      <c r="EF16" s="235">
        <v>142</v>
      </c>
      <c r="EG16" s="235">
        <v>17282</v>
      </c>
      <c r="EH16" s="235">
        <v>10667</v>
      </c>
      <c r="EI16" s="235">
        <v>-2002</v>
      </c>
      <c r="EJ16" s="235">
        <v>0</v>
      </c>
      <c r="EK16" s="235">
        <v>0</v>
      </c>
      <c r="EL16" s="235">
        <v>1445</v>
      </c>
      <c r="EM16" s="235">
        <v>15</v>
      </c>
      <c r="EN16" s="235">
        <v>-310</v>
      </c>
      <c r="EO16" s="235">
        <v>0</v>
      </c>
      <c r="EP16" s="235">
        <v>60</v>
      </c>
      <c r="EQ16" s="235">
        <v>11114</v>
      </c>
      <c r="ER16" s="235">
        <v>0</v>
      </c>
      <c r="ES16" s="235">
        <v>2951129</v>
      </c>
      <c r="ET16" s="254"/>
      <c r="EU16" s="254"/>
      <c r="EV16" s="254"/>
      <c r="EW16" s="254"/>
      <c r="EY16" s="397">
        <v>70.884185976600989</v>
      </c>
      <c r="EZ16" s="226">
        <v>0.44096189592916607</v>
      </c>
      <c r="FA16" s="397">
        <v>-1.8029203920818111</v>
      </c>
      <c r="FB16" s="226">
        <v>0.22968685804839667</v>
      </c>
      <c r="FC16" s="221">
        <v>-0.20827215054024276</v>
      </c>
      <c r="FD16" s="226">
        <v>-0.49208372174603943</v>
      </c>
      <c r="FE16" s="221">
        <v>2028.8707405697344</v>
      </c>
      <c r="FF16" s="226">
        <v>-0.48367274310826491</v>
      </c>
      <c r="FG16" s="221">
        <v>0.16555944383494706</v>
      </c>
      <c r="FH16" s="226">
        <v>0</v>
      </c>
      <c r="FI16" s="232"/>
      <c r="FJ16" s="393">
        <v>148</v>
      </c>
      <c r="FK16" s="430"/>
      <c r="FL16" s="468">
        <v>0.50461741424802109</v>
      </c>
      <c r="FM16" s="469">
        <v>0</v>
      </c>
      <c r="FN16" s="472">
        <v>19.380606860158313</v>
      </c>
      <c r="FO16" s="386">
        <v>87676.85327530629</v>
      </c>
      <c r="FQ16" s="390">
        <v>558.64</v>
      </c>
      <c r="FR16" s="391">
        <v>846898.24</v>
      </c>
      <c r="FS16" s="392">
        <v>9.9206589457937226E-4</v>
      </c>
      <c r="FT16" s="278">
        <v>15873.054313269957</v>
      </c>
      <c r="FV16" s="555">
        <v>0</v>
      </c>
      <c r="FW16" s="551">
        <v>0</v>
      </c>
      <c r="FX16" s="547">
        <v>6373</v>
      </c>
      <c r="FY16" s="545">
        <v>6861</v>
      </c>
      <c r="FZ16" s="555">
        <v>0</v>
      </c>
    </row>
    <row r="17" spans="1:182" x14ac:dyDescent="0.2">
      <c r="A17" s="65">
        <v>14</v>
      </c>
      <c r="B17" s="65">
        <v>322</v>
      </c>
      <c r="C17" s="66">
        <v>4102</v>
      </c>
      <c r="D17" s="67" t="s">
        <v>181</v>
      </c>
      <c r="E17" s="75"/>
      <c r="F17" s="220">
        <v>446.66666666666669</v>
      </c>
      <c r="G17" s="220">
        <v>677868</v>
      </c>
      <c r="H17" s="214">
        <v>1.75</v>
      </c>
      <c r="I17" s="220">
        <v>387353.1428571429</v>
      </c>
      <c r="J17" s="220">
        <v>80771.666666666672</v>
      </c>
      <c r="K17" s="209">
        <v>0</v>
      </c>
      <c r="L17" s="216">
        <v>1.65</v>
      </c>
      <c r="M17" s="220">
        <v>639132.6857142857</v>
      </c>
      <c r="N17" s="220">
        <v>79723.786666666667</v>
      </c>
      <c r="O17" s="220">
        <v>341.66666666666669</v>
      </c>
      <c r="P17" s="220">
        <v>719198.13904761896</v>
      </c>
      <c r="Q17" s="221">
        <v>1610.1450874200423</v>
      </c>
      <c r="R17" s="221">
        <v>2681.4037114060652</v>
      </c>
      <c r="S17" s="221">
        <v>60.04858875114035</v>
      </c>
      <c r="T17" s="381">
        <v>1610.1450874200423</v>
      </c>
      <c r="U17" s="222">
        <v>2746.534559255173</v>
      </c>
      <c r="V17" s="222">
        <v>58.624606852086877</v>
      </c>
      <c r="W17" s="223">
        <v>177043.34192409005</v>
      </c>
      <c r="X17" s="224">
        <v>396.36569087482849</v>
      </c>
      <c r="Y17" s="225">
        <v>74.830610913218422</v>
      </c>
      <c r="Z17" s="223">
        <v>133775</v>
      </c>
      <c r="AA17" s="224">
        <v>299.49626865671638</v>
      </c>
      <c r="AB17" s="226">
        <v>85.999994597694183</v>
      </c>
      <c r="AC17" s="227">
        <v>0</v>
      </c>
      <c r="AD17" s="228">
        <v>0</v>
      </c>
      <c r="AE17" s="229">
        <v>133775</v>
      </c>
      <c r="AF17" s="230">
        <v>299.49626865671638</v>
      </c>
      <c r="AG17" s="231">
        <v>85.999994597694183</v>
      </c>
      <c r="AH17" s="223">
        <v>310818.34192409005</v>
      </c>
      <c r="AI17" s="224">
        <v>695.86195953154493</v>
      </c>
      <c r="AJ17" s="226">
        <v>85.999994597694183</v>
      </c>
      <c r="AK17" s="232">
        <v>0</v>
      </c>
      <c r="AL17" s="444">
        <v>1.0343283582089551</v>
      </c>
      <c r="AM17" s="232">
        <v>13091.2818305002</v>
      </c>
      <c r="AN17" s="232">
        <v>27.306716417910447</v>
      </c>
      <c r="AO17" s="232">
        <v>53995.76789345868</v>
      </c>
      <c r="AP17" s="223">
        <v>67087.049723958888</v>
      </c>
      <c r="AQ17" s="224">
        <v>60.04858875114035</v>
      </c>
      <c r="AR17" s="224">
        <v>0</v>
      </c>
      <c r="AS17" s="233">
        <v>0</v>
      </c>
      <c r="AT17" s="234">
        <v>67087.049723958888</v>
      </c>
      <c r="AU17" s="254"/>
      <c r="AV17" s="221">
        <v>319.02</v>
      </c>
      <c r="AW17" s="221">
        <v>142495.6</v>
      </c>
      <c r="AX17" s="271">
        <v>1.6840837937132005E-4</v>
      </c>
      <c r="AY17" s="298">
        <v>2652.4319750982909</v>
      </c>
      <c r="AZ17" s="213"/>
      <c r="BA17" s="221">
        <v>7.8035170905325861</v>
      </c>
      <c r="BB17" s="272">
        <v>-1.0602829099021094</v>
      </c>
      <c r="BC17" s="221">
        <v>3.5637431755427484</v>
      </c>
      <c r="BD17" s="272">
        <v>0.74569019857681884</v>
      </c>
      <c r="BE17" s="221">
        <v>-0.28878170510982953</v>
      </c>
      <c r="BF17" s="272">
        <v>-0.70121946222400244</v>
      </c>
      <c r="BG17" s="221">
        <v>3933.4674168360166</v>
      </c>
      <c r="BH17" s="272">
        <v>8.4721241959534371E-2</v>
      </c>
      <c r="BI17" s="221">
        <v>-0.27513335387720689</v>
      </c>
      <c r="BJ17" s="445">
        <v>0</v>
      </c>
      <c r="BL17" s="412">
        <v>0</v>
      </c>
      <c r="BM17" s="425"/>
      <c r="BN17" s="235">
        <v>447</v>
      </c>
      <c r="BO17" s="302">
        <v>1.75</v>
      </c>
      <c r="BP17" s="232">
        <v>1.75</v>
      </c>
      <c r="BQ17" s="71">
        <v>63617140</v>
      </c>
      <c r="BR17" s="235">
        <v>450</v>
      </c>
      <c r="BS17" s="302">
        <v>1.75</v>
      </c>
      <c r="BT17" s="232">
        <v>1.75</v>
      </c>
      <c r="BU17" s="71">
        <v>65151550</v>
      </c>
      <c r="BV17" s="235">
        <v>453</v>
      </c>
      <c r="BW17" s="302">
        <v>1.75</v>
      </c>
      <c r="BX17" s="232">
        <v>1.75</v>
      </c>
      <c r="BY17" s="71">
        <v>67195030</v>
      </c>
      <c r="BZ17" s="463">
        <v>-16558</v>
      </c>
      <c r="CA17" s="235">
        <v>601739</v>
      </c>
      <c r="CB17" s="235">
        <v>19022</v>
      </c>
      <c r="CC17" s="235">
        <v>-5434</v>
      </c>
      <c r="CD17" s="235">
        <v>0</v>
      </c>
      <c r="CE17" s="235">
        <v>0</v>
      </c>
      <c r="CF17" s="235">
        <v>48820</v>
      </c>
      <c r="CG17" s="235">
        <v>16428</v>
      </c>
      <c r="CH17" s="235">
        <v>-4950</v>
      </c>
      <c r="CI17" s="235">
        <v>5204</v>
      </c>
      <c r="CJ17" s="235">
        <v>461</v>
      </c>
      <c r="CK17" s="235">
        <v>2323</v>
      </c>
      <c r="CL17" s="235">
        <v>11329</v>
      </c>
      <c r="CM17" s="235">
        <v>-1603</v>
      </c>
      <c r="CN17" s="235">
        <v>0</v>
      </c>
      <c r="CO17" s="235">
        <v>0</v>
      </c>
      <c r="CP17" s="235">
        <v>217</v>
      </c>
      <c r="CQ17" s="235">
        <v>301</v>
      </c>
      <c r="CR17" s="235">
        <v>-27</v>
      </c>
      <c r="CS17" s="235">
        <v>0</v>
      </c>
      <c r="CT17" s="235">
        <v>148</v>
      </c>
      <c r="CU17" s="235">
        <v>3438</v>
      </c>
      <c r="CV17" s="235">
        <v>0</v>
      </c>
      <c r="CW17" s="235">
        <v>680858</v>
      </c>
      <c r="CX17" s="463">
        <v>-4570</v>
      </c>
      <c r="CY17" s="544">
        <v>598926</v>
      </c>
      <c r="CZ17" s="544">
        <v>18643</v>
      </c>
      <c r="DA17" s="544">
        <v>-25765</v>
      </c>
      <c r="DB17" s="544">
        <v>0</v>
      </c>
      <c r="DC17" s="544">
        <v>0</v>
      </c>
      <c r="DD17" s="544">
        <v>56417</v>
      </c>
      <c r="DE17" s="544">
        <v>14899</v>
      </c>
      <c r="DF17" s="544">
        <v>-10460</v>
      </c>
      <c r="DG17" s="544">
        <v>6646</v>
      </c>
      <c r="DH17" s="544">
        <v>175</v>
      </c>
      <c r="DI17" s="544">
        <v>-1354</v>
      </c>
      <c r="DJ17" s="544">
        <v>7006</v>
      </c>
      <c r="DK17" s="544">
        <v>-2081</v>
      </c>
      <c r="DL17" s="544">
        <v>0</v>
      </c>
      <c r="DM17" s="544">
        <v>0</v>
      </c>
      <c r="DN17" s="544">
        <v>261</v>
      </c>
      <c r="DO17" s="544">
        <v>0</v>
      </c>
      <c r="DP17" s="544">
        <v>-53</v>
      </c>
      <c r="DQ17" s="544">
        <v>0</v>
      </c>
      <c r="DR17" s="544">
        <v>-9</v>
      </c>
      <c r="DS17" s="544">
        <v>79</v>
      </c>
      <c r="DT17" s="544">
        <v>0</v>
      </c>
      <c r="DU17" s="544">
        <v>658760</v>
      </c>
      <c r="DV17" s="463">
        <v>-18567</v>
      </c>
      <c r="DW17" s="235">
        <v>600652</v>
      </c>
      <c r="DX17" s="235">
        <v>10213</v>
      </c>
      <c r="DY17" s="235">
        <v>-15872</v>
      </c>
      <c r="DZ17" s="235">
        <v>0</v>
      </c>
      <c r="EA17" s="235">
        <v>0</v>
      </c>
      <c r="EB17" s="235">
        <v>49290</v>
      </c>
      <c r="EC17" s="235">
        <v>11245</v>
      </c>
      <c r="ED17" s="235">
        <v>-4302</v>
      </c>
      <c r="EE17" s="235">
        <v>7795</v>
      </c>
      <c r="EF17" s="235">
        <v>147</v>
      </c>
      <c r="EG17" s="235">
        <v>17368</v>
      </c>
      <c r="EH17" s="235">
        <v>7583</v>
      </c>
      <c r="EI17" s="235">
        <v>-2656</v>
      </c>
      <c r="EJ17" s="235">
        <v>0</v>
      </c>
      <c r="EK17" s="235">
        <v>0</v>
      </c>
      <c r="EL17" s="235">
        <v>10</v>
      </c>
      <c r="EM17" s="235">
        <v>0</v>
      </c>
      <c r="EN17" s="235">
        <v>0</v>
      </c>
      <c r="EO17" s="235">
        <v>0</v>
      </c>
      <c r="EP17" s="235">
        <v>0</v>
      </c>
      <c r="EQ17" s="235">
        <v>2227</v>
      </c>
      <c r="ER17" s="235">
        <v>0</v>
      </c>
      <c r="ES17" s="235">
        <v>665133</v>
      </c>
      <c r="ET17" s="254"/>
      <c r="EU17" s="254"/>
      <c r="EV17" s="254"/>
      <c r="EW17" s="254"/>
      <c r="EY17" s="397">
        <v>7.2790355626694625</v>
      </c>
      <c r="EZ17" s="226">
        <v>-1.0579478539912825</v>
      </c>
      <c r="FA17" s="397">
        <v>9.304707007098779</v>
      </c>
      <c r="FB17" s="226">
        <v>1.0078803365314231</v>
      </c>
      <c r="FC17" s="221">
        <v>-0.26864532227140492</v>
      </c>
      <c r="FD17" s="226">
        <v>-0.64206706805747904</v>
      </c>
      <c r="FE17" s="221">
        <v>3895.9335372607325</v>
      </c>
      <c r="FF17" s="226">
        <v>4.8491761982836931E-2</v>
      </c>
      <c r="FG17" s="221">
        <v>-0.18515658687504385</v>
      </c>
      <c r="FH17" s="226">
        <v>0</v>
      </c>
      <c r="FI17" s="232"/>
      <c r="FJ17" s="393">
        <v>0</v>
      </c>
      <c r="FK17" s="430"/>
      <c r="FL17" s="468">
        <v>1.0266666666666666</v>
      </c>
      <c r="FM17" s="469">
        <v>13148.120894594813</v>
      </c>
      <c r="FN17" s="472">
        <v>27.104444444444443</v>
      </c>
      <c r="FO17" s="386">
        <v>53376.92672768436</v>
      </c>
      <c r="FQ17" s="390">
        <v>241.54</v>
      </c>
      <c r="FR17" s="391">
        <v>108693</v>
      </c>
      <c r="FS17" s="392">
        <v>1.2732417330270482E-4</v>
      </c>
      <c r="FT17" s="278">
        <v>2037.1867728432771</v>
      </c>
      <c r="FV17" s="555">
        <v>0</v>
      </c>
      <c r="FW17" s="551">
        <v>0</v>
      </c>
      <c r="FX17" s="547">
        <v>1025</v>
      </c>
      <c r="FY17" s="545">
        <v>824</v>
      </c>
      <c r="FZ17" s="555">
        <v>0</v>
      </c>
    </row>
    <row r="18" spans="1:182" x14ac:dyDescent="0.2">
      <c r="A18" s="65">
        <v>15</v>
      </c>
      <c r="B18" s="65">
        <v>323</v>
      </c>
      <c r="C18" s="66">
        <v>4103</v>
      </c>
      <c r="D18" s="67" t="s">
        <v>182</v>
      </c>
      <c r="E18" s="75"/>
      <c r="F18" s="220">
        <v>674</v>
      </c>
      <c r="G18" s="220">
        <v>1700969.3333333333</v>
      </c>
      <c r="H18" s="214">
        <v>1.7666666666666666</v>
      </c>
      <c r="I18" s="220">
        <v>962462.21132897597</v>
      </c>
      <c r="J18" s="220">
        <v>213770.66666666666</v>
      </c>
      <c r="K18" s="209">
        <v>0</v>
      </c>
      <c r="L18" s="216">
        <v>1.65</v>
      </c>
      <c r="M18" s="220">
        <v>1588062.6486928102</v>
      </c>
      <c r="N18" s="220">
        <v>176467.43666666665</v>
      </c>
      <c r="O18" s="220">
        <v>4826</v>
      </c>
      <c r="P18" s="220">
        <v>1769356.0853594772</v>
      </c>
      <c r="Q18" s="221">
        <v>2625.1573966757824</v>
      </c>
      <c r="R18" s="221">
        <v>2681.4037114060652</v>
      </c>
      <c r="S18" s="221">
        <v>97.902355602365134</v>
      </c>
      <c r="T18" s="381">
        <v>2625.1573966757824</v>
      </c>
      <c r="U18" s="222">
        <v>2746.534559255173</v>
      </c>
      <c r="V18" s="222">
        <v>95.580715990979314</v>
      </c>
      <c r="W18" s="223">
        <v>14026.7059674379</v>
      </c>
      <c r="X18" s="224">
        <v>20.8111364502046</v>
      </c>
      <c r="Y18" s="225">
        <v>98.678484029490036</v>
      </c>
      <c r="Z18" s="223">
        <v>0</v>
      </c>
      <c r="AA18" s="224">
        <v>0</v>
      </c>
      <c r="AB18" s="226">
        <v>98.678484029490036</v>
      </c>
      <c r="AC18" s="227">
        <v>0</v>
      </c>
      <c r="AD18" s="228">
        <v>0</v>
      </c>
      <c r="AE18" s="229">
        <v>0</v>
      </c>
      <c r="AF18" s="230">
        <v>0</v>
      </c>
      <c r="AG18" s="231">
        <v>98.678484029490036</v>
      </c>
      <c r="AH18" s="223">
        <v>14026.7059674379</v>
      </c>
      <c r="AI18" s="224">
        <v>20.8111364502046</v>
      </c>
      <c r="AJ18" s="226">
        <v>98.678484029490036</v>
      </c>
      <c r="AK18" s="232">
        <v>0</v>
      </c>
      <c r="AL18" s="444">
        <v>0.70919881305637977</v>
      </c>
      <c r="AM18" s="232">
        <v>5207.0363704431647</v>
      </c>
      <c r="AN18" s="232">
        <v>18.817507418397625</v>
      </c>
      <c r="AO18" s="232">
        <v>35432.67504155622</v>
      </c>
      <c r="AP18" s="223">
        <v>40639.711411999386</v>
      </c>
      <c r="AQ18" s="224">
        <v>97.902355602365134</v>
      </c>
      <c r="AR18" s="224">
        <v>0</v>
      </c>
      <c r="AS18" s="233">
        <v>0</v>
      </c>
      <c r="AT18" s="234">
        <v>40639.711411999386</v>
      </c>
      <c r="AU18" s="254"/>
      <c r="AV18" s="221">
        <v>671.34</v>
      </c>
      <c r="AW18" s="221">
        <v>452483.16000000003</v>
      </c>
      <c r="AX18" s="271">
        <v>5.3476707820040558E-4</v>
      </c>
      <c r="AY18" s="298">
        <v>8422.581481656387</v>
      </c>
      <c r="AZ18" s="213"/>
      <c r="BA18" s="221">
        <v>6.26369324802058</v>
      </c>
      <c r="BB18" s="272">
        <v>-1.0971082497977365</v>
      </c>
      <c r="BC18" s="221">
        <v>-1.0126180813456009</v>
      </c>
      <c r="BD18" s="272">
        <v>0.3013731005066137</v>
      </c>
      <c r="BE18" s="221">
        <v>-0.28798216419149286</v>
      </c>
      <c r="BF18" s="272">
        <v>-0.69938436492524514</v>
      </c>
      <c r="BG18" s="221">
        <v>2368.8532416718222</v>
      </c>
      <c r="BH18" s="272">
        <v>-0.3628899119893349</v>
      </c>
      <c r="BI18" s="221">
        <v>-0.28305740055675827</v>
      </c>
      <c r="BJ18" s="445">
        <v>0</v>
      </c>
      <c r="BL18" s="412">
        <v>144</v>
      </c>
      <c r="BM18" s="425"/>
      <c r="BN18" s="235">
        <v>673</v>
      </c>
      <c r="BO18" s="302">
        <v>1.8</v>
      </c>
      <c r="BP18" s="232">
        <v>1.8</v>
      </c>
      <c r="BQ18" s="71">
        <v>143622660</v>
      </c>
      <c r="BR18" s="235">
        <v>670</v>
      </c>
      <c r="BS18" s="302">
        <v>1.8</v>
      </c>
      <c r="BT18" s="232">
        <v>1.8</v>
      </c>
      <c r="BU18" s="71">
        <v>137355790</v>
      </c>
      <c r="BV18" s="235">
        <v>685</v>
      </c>
      <c r="BW18" s="302">
        <v>1.8</v>
      </c>
      <c r="BX18" s="232">
        <v>1.8</v>
      </c>
      <c r="BY18" s="71">
        <v>140536240</v>
      </c>
      <c r="BZ18" s="463">
        <v>-13590</v>
      </c>
      <c r="CA18" s="235">
        <v>1235197</v>
      </c>
      <c r="CB18" s="235">
        <v>7961</v>
      </c>
      <c r="CC18" s="235">
        <v>-19570</v>
      </c>
      <c r="CD18" s="235">
        <v>-199</v>
      </c>
      <c r="CE18" s="235">
        <v>0</v>
      </c>
      <c r="CF18" s="235">
        <v>88578</v>
      </c>
      <c r="CG18" s="235">
        <v>2555</v>
      </c>
      <c r="CH18" s="235">
        <v>-3059</v>
      </c>
      <c r="CI18" s="235">
        <v>53132</v>
      </c>
      <c r="CJ18" s="235">
        <v>627</v>
      </c>
      <c r="CK18" s="235">
        <v>272292</v>
      </c>
      <c r="CL18" s="235">
        <v>235080</v>
      </c>
      <c r="CM18" s="235">
        <v>0</v>
      </c>
      <c r="CN18" s="235">
        <v>0</v>
      </c>
      <c r="CO18" s="235">
        <v>0</v>
      </c>
      <c r="CP18" s="235">
        <v>2804</v>
      </c>
      <c r="CQ18" s="235">
        <v>19</v>
      </c>
      <c r="CR18" s="235">
        <v>0</v>
      </c>
      <c r="CS18" s="235">
        <v>0</v>
      </c>
      <c r="CT18" s="235">
        <v>0</v>
      </c>
      <c r="CU18" s="235">
        <v>1921</v>
      </c>
      <c r="CV18" s="235">
        <v>0</v>
      </c>
      <c r="CW18" s="235">
        <v>1863748</v>
      </c>
      <c r="CX18" s="463">
        <v>-10941</v>
      </c>
      <c r="CY18" s="544">
        <v>1271069</v>
      </c>
      <c r="CZ18" s="544">
        <v>9339</v>
      </c>
      <c r="DA18" s="544">
        <v>-35154</v>
      </c>
      <c r="DB18" s="544">
        <v>-260</v>
      </c>
      <c r="DC18" s="544">
        <v>0</v>
      </c>
      <c r="DD18" s="544">
        <v>96799</v>
      </c>
      <c r="DE18" s="544">
        <v>4382</v>
      </c>
      <c r="DF18" s="544">
        <v>-4732</v>
      </c>
      <c r="DG18" s="544">
        <v>70828</v>
      </c>
      <c r="DH18" s="544">
        <v>670</v>
      </c>
      <c r="DI18" s="544">
        <v>191864</v>
      </c>
      <c r="DJ18" s="544">
        <v>40526</v>
      </c>
      <c r="DK18" s="544">
        <v>-2582</v>
      </c>
      <c r="DL18" s="544">
        <v>0</v>
      </c>
      <c r="DM18" s="544">
        <v>0</v>
      </c>
      <c r="DN18" s="544">
        <v>-848</v>
      </c>
      <c r="DO18" s="544">
        <v>97</v>
      </c>
      <c r="DP18" s="544">
        <v>-1873</v>
      </c>
      <c r="DQ18" s="544">
        <v>0</v>
      </c>
      <c r="DR18" s="544">
        <v>0</v>
      </c>
      <c r="DS18" s="544">
        <v>5381</v>
      </c>
      <c r="DT18" s="544">
        <v>0</v>
      </c>
      <c r="DU18" s="544">
        <v>1634565</v>
      </c>
      <c r="DV18" s="463">
        <v>-19583</v>
      </c>
      <c r="DW18" s="235">
        <v>1214619</v>
      </c>
      <c r="DX18" s="235">
        <v>7625</v>
      </c>
      <c r="DY18" s="235">
        <v>-47447</v>
      </c>
      <c r="DZ18" s="235">
        <v>0</v>
      </c>
      <c r="EA18" s="235">
        <v>0</v>
      </c>
      <c r="EB18" s="235">
        <v>94504</v>
      </c>
      <c r="EC18" s="235">
        <v>2557</v>
      </c>
      <c r="ED18" s="235">
        <v>-4528</v>
      </c>
      <c r="EE18" s="235">
        <v>59898</v>
      </c>
      <c r="EF18" s="235">
        <v>0</v>
      </c>
      <c r="EG18" s="235">
        <v>36860</v>
      </c>
      <c r="EH18" s="235">
        <v>37216</v>
      </c>
      <c r="EI18" s="235">
        <v>0</v>
      </c>
      <c r="EJ18" s="235">
        <v>0</v>
      </c>
      <c r="EK18" s="235">
        <v>0</v>
      </c>
      <c r="EL18" s="235">
        <v>7264</v>
      </c>
      <c r="EM18" s="235">
        <v>83</v>
      </c>
      <c r="EN18" s="235">
        <v>-371</v>
      </c>
      <c r="EO18" s="235">
        <v>0</v>
      </c>
      <c r="EP18" s="235">
        <v>0</v>
      </c>
      <c r="EQ18" s="235">
        <v>3346</v>
      </c>
      <c r="ER18" s="235">
        <v>0</v>
      </c>
      <c r="ES18" s="235">
        <v>1392043</v>
      </c>
      <c r="ET18" s="254"/>
      <c r="EU18" s="254"/>
      <c r="EV18" s="254"/>
      <c r="EW18" s="254"/>
      <c r="EY18" s="397">
        <v>5.535197811310141</v>
      </c>
      <c r="EZ18" s="226">
        <v>-1.0990428815288533</v>
      </c>
      <c r="FA18" s="397">
        <v>-1.3151848328586162</v>
      </c>
      <c r="FB18" s="226">
        <v>0.2638573084759796</v>
      </c>
      <c r="FC18" s="221">
        <v>-0.30507068483538308</v>
      </c>
      <c r="FD18" s="226">
        <v>-0.73255755598943917</v>
      </c>
      <c r="FE18" s="221">
        <v>2537.3867944674898</v>
      </c>
      <c r="FF18" s="226">
        <v>-0.33873161170497756</v>
      </c>
      <c r="FG18" s="221">
        <v>-0.30725287933433387</v>
      </c>
      <c r="FH18" s="226">
        <v>0</v>
      </c>
      <c r="FI18" s="232"/>
      <c r="FJ18" s="393">
        <v>144</v>
      </c>
      <c r="FK18" s="430"/>
      <c r="FL18" s="468">
        <v>0.70710059171597628</v>
      </c>
      <c r="FM18" s="469">
        <v>5503.6502671804028</v>
      </c>
      <c r="FN18" s="472">
        <v>18.761834319526628</v>
      </c>
      <c r="FO18" s="386">
        <v>35804.367215542567</v>
      </c>
      <c r="FQ18" s="390">
        <v>590.82000000000005</v>
      </c>
      <c r="FR18" s="391">
        <v>399394.32</v>
      </c>
      <c r="FS18" s="392">
        <v>4.6785489052465155E-4</v>
      </c>
      <c r="FT18" s="278">
        <v>7485.6782483944244</v>
      </c>
      <c r="FV18" s="555">
        <v>0</v>
      </c>
      <c r="FW18" s="551">
        <v>0</v>
      </c>
      <c r="FX18" s="547">
        <v>14478</v>
      </c>
      <c r="FY18" s="545">
        <v>17800</v>
      </c>
      <c r="FZ18" s="555">
        <v>0</v>
      </c>
    </row>
    <row r="19" spans="1:182" x14ac:dyDescent="0.2">
      <c r="A19" s="65">
        <v>16</v>
      </c>
      <c r="B19" s="65">
        <v>302</v>
      </c>
      <c r="C19" s="66">
        <v>5102</v>
      </c>
      <c r="D19" s="67" t="s">
        <v>253</v>
      </c>
      <c r="E19" s="75"/>
      <c r="F19" s="220">
        <v>1014.6666666666666</v>
      </c>
      <c r="G19" s="220">
        <v>2200525</v>
      </c>
      <c r="H19" s="214">
        <v>1.84</v>
      </c>
      <c r="I19" s="220">
        <v>1195937.5</v>
      </c>
      <c r="J19" s="220">
        <v>226257.33333333334</v>
      </c>
      <c r="K19" s="209">
        <v>0</v>
      </c>
      <c r="L19" s="216">
        <v>1.65</v>
      </c>
      <c r="M19" s="220">
        <v>1973296.8749999998</v>
      </c>
      <c r="N19" s="220">
        <v>226737.14</v>
      </c>
      <c r="O19" s="220">
        <v>6095.666666666667</v>
      </c>
      <c r="P19" s="220">
        <v>2206129.6816666662</v>
      </c>
      <c r="Q19" s="221">
        <v>2174.2408163600521</v>
      </c>
      <c r="R19" s="221">
        <v>2681.4037114060652</v>
      </c>
      <c r="S19" s="221">
        <v>81.085918062667673</v>
      </c>
      <c r="T19" s="381">
        <v>2174.2408163600521</v>
      </c>
      <c r="U19" s="222">
        <v>2746.534559255173</v>
      </c>
      <c r="V19" s="222">
        <v>79.163060556925231</v>
      </c>
      <c r="W19" s="223">
        <v>190402.47514414124</v>
      </c>
      <c r="X19" s="224">
        <v>187.65027116702487</v>
      </c>
      <c r="Y19" s="225">
        <v>88.084128379480646</v>
      </c>
      <c r="Z19" s="223">
        <v>0</v>
      </c>
      <c r="AA19" s="224">
        <v>0</v>
      </c>
      <c r="AB19" s="226">
        <v>88.084128379480646</v>
      </c>
      <c r="AC19" s="227">
        <v>0</v>
      </c>
      <c r="AD19" s="228">
        <v>0</v>
      </c>
      <c r="AE19" s="229">
        <v>0</v>
      </c>
      <c r="AF19" s="230">
        <v>0</v>
      </c>
      <c r="AG19" s="231">
        <v>88.084128379480646</v>
      </c>
      <c r="AH19" s="223">
        <v>190402.47514414124</v>
      </c>
      <c r="AI19" s="224">
        <v>187.65027116702487</v>
      </c>
      <c r="AJ19" s="226">
        <v>88.084128379480646</v>
      </c>
      <c r="AK19" s="232">
        <v>0</v>
      </c>
      <c r="AL19" s="444">
        <v>0.77463863337713534</v>
      </c>
      <c r="AM19" s="232">
        <v>12246.725819461642</v>
      </c>
      <c r="AN19" s="232">
        <v>12.680026281208937</v>
      </c>
      <c r="AO19" s="232">
        <v>3227.1566441957821</v>
      </c>
      <c r="AP19" s="223">
        <v>15473.882463657425</v>
      </c>
      <c r="AQ19" s="224">
        <v>81.085918062667673</v>
      </c>
      <c r="AR19" s="224">
        <v>0</v>
      </c>
      <c r="AS19" s="233">
        <v>0</v>
      </c>
      <c r="AT19" s="234">
        <v>15473.882463657425</v>
      </c>
      <c r="AU19" s="254"/>
      <c r="AV19" s="221">
        <v>377.52</v>
      </c>
      <c r="AW19" s="221">
        <v>383056.95999999996</v>
      </c>
      <c r="AX19" s="271">
        <v>4.5271574589323852E-4</v>
      </c>
      <c r="AY19" s="298">
        <v>7130.2729978185071</v>
      </c>
      <c r="AZ19" s="213"/>
      <c r="BA19" s="221">
        <v>16.533001803070619</v>
      </c>
      <c r="BB19" s="272">
        <v>-0.85151471656873001</v>
      </c>
      <c r="BC19" s="221">
        <v>3.4458283475571001</v>
      </c>
      <c r="BD19" s="272">
        <v>0.73424189472817258</v>
      </c>
      <c r="BE19" s="221">
        <v>-0.16314101531533218</v>
      </c>
      <c r="BF19" s="272">
        <v>-0.41285036794983809</v>
      </c>
      <c r="BG19" s="221">
        <v>2029.4632487676208</v>
      </c>
      <c r="BH19" s="272">
        <v>-0.45998397439395672</v>
      </c>
      <c r="BI19" s="221">
        <v>-1.7534803849109701E-2</v>
      </c>
      <c r="BJ19" s="445">
        <v>0</v>
      </c>
      <c r="BL19" s="412">
        <v>77</v>
      </c>
      <c r="BM19" s="425"/>
      <c r="BN19" s="235">
        <v>1013</v>
      </c>
      <c r="BO19" s="302">
        <v>1.84</v>
      </c>
      <c r="BP19" s="232">
        <v>1.84</v>
      </c>
      <c r="BQ19" s="71">
        <v>179519970</v>
      </c>
      <c r="BR19" s="235">
        <v>1022</v>
      </c>
      <c r="BS19" s="302">
        <v>1.84</v>
      </c>
      <c r="BT19" s="232">
        <v>1.84</v>
      </c>
      <c r="BU19" s="71">
        <v>187517180</v>
      </c>
      <c r="BV19" s="235">
        <v>1056</v>
      </c>
      <c r="BW19" s="302">
        <v>1.84</v>
      </c>
      <c r="BX19" s="232">
        <v>1.84</v>
      </c>
      <c r="BY19" s="71">
        <v>192360740</v>
      </c>
      <c r="BZ19" s="463">
        <v>-12409</v>
      </c>
      <c r="CA19" s="235">
        <v>1908201</v>
      </c>
      <c r="CB19" s="235">
        <v>62007</v>
      </c>
      <c r="CC19" s="235">
        <v>-49620</v>
      </c>
      <c r="CD19" s="235">
        <v>0</v>
      </c>
      <c r="CE19" s="235">
        <v>0</v>
      </c>
      <c r="CF19" s="235">
        <v>137148</v>
      </c>
      <c r="CG19" s="235">
        <v>8625</v>
      </c>
      <c r="CH19" s="235">
        <v>-10415</v>
      </c>
      <c r="CI19" s="235">
        <v>38668</v>
      </c>
      <c r="CJ19" s="235">
        <v>0</v>
      </c>
      <c r="CK19" s="235">
        <v>2376</v>
      </c>
      <c r="CL19" s="235">
        <v>7411</v>
      </c>
      <c r="CM19" s="235">
        <v>-332</v>
      </c>
      <c r="CN19" s="235">
        <v>0</v>
      </c>
      <c r="CO19" s="235">
        <v>0</v>
      </c>
      <c r="CP19" s="235">
        <v>1845</v>
      </c>
      <c r="CQ19" s="235">
        <v>63</v>
      </c>
      <c r="CR19" s="235">
        <v>0</v>
      </c>
      <c r="CS19" s="235">
        <v>0</v>
      </c>
      <c r="CT19" s="235">
        <v>0</v>
      </c>
      <c r="CU19" s="235">
        <v>27</v>
      </c>
      <c r="CV19" s="235">
        <v>0</v>
      </c>
      <c r="CW19" s="235">
        <v>2093595</v>
      </c>
      <c r="CX19" s="463">
        <v>-17510</v>
      </c>
      <c r="CY19" s="544">
        <v>1868782</v>
      </c>
      <c r="CZ19" s="544">
        <v>6790</v>
      </c>
      <c r="DA19" s="544">
        <v>-38715</v>
      </c>
      <c r="DB19" s="544">
        <v>-423</v>
      </c>
      <c r="DC19" s="544">
        <v>0</v>
      </c>
      <c r="DD19" s="544">
        <v>154792</v>
      </c>
      <c r="DE19" s="544">
        <v>2540</v>
      </c>
      <c r="DF19" s="544">
        <v>-8317</v>
      </c>
      <c r="DG19" s="544">
        <v>41711</v>
      </c>
      <c r="DH19" s="544">
        <v>1151</v>
      </c>
      <c r="DI19" s="544">
        <v>-22315</v>
      </c>
      <c r="DJ19" s="544">
        <v>12555</v>
      </c>
      <c r="DK19" s="544">
        <v>-249</v>
      </c>
      <c r="DL19" s="544">
        <v>-37949</v>
      </c>
      <c r="DM19" s="544">
        <v>0</v>
      </c>
      <c r="DN19" s="544">
        <v>22926</v>
      </c>
      <c r="DO19" s="544">
        <v>664</v>
      </c>
      <c r="DP19" s="544">
        <v>0</v>
      </c>
      <c r="DQ19" s="544">
        <v>0</v>
      </c>
      <c r="DR19" s="544">
        <v>0</v>
      </c>
      <c r="DS19" s="544">
        <v>5718</v>
      </c>
      <c r="DT19" s="544">
        <v>0</v>
      </c>
      <c r="DU19" s="544">
        <v>1992151</v>
      </c>
      <c r="DV19" s="463">
        <v>-15073</v>
      </c>
      <c r="DW19" s="235">
        <v>1706004</v>
      </c>
      <c r="DX19" s="235">
        <v>5986</v>
      </c>
      <c r="DY19" s="235">
        <v>-31110</v>
      </c>
      <c r="DZ19" s="235">
        <v>-589</v>
      </c>
      <c r="EA19" s="235">
        <v>-7500</v>
      </c>
      <c r="EB19" s="235">
        <v>166615</v>
      </c>
      <c r="EC19" s="235">
        <v>2255</v>
      </c>
      <c r="ED19" s="235">
        <v>-7877</v>
      </c>
      <c r="EE19" s="235">
        <v>25960</v>
      </c>
      <c r="EF19" s="235">
        <v>856</v>
      </c>
      <c r="EG19" s="235">
        <v>69022</v>
      </c>
      <c r="EH19" s="235">
        <v>30580</v>
      </c>
      <c r="EI19" s="235">
        <v>-252</v>
      </c>
      <c r="EJ19" s="235">
        <v>-26772</v>
      </c>
      <c r="EK19" s="235">
        <v>0</v>
      </c>
      <c r="EL19" s="235">
        <v>3837</v>
      </c>
      <c r="EM19" s="235">
        <v>163</v>
      </c>
      <c r="EN19" s="235">
        <v>-335</v>
      </c>
      <c r="EO19" s="235">
        <v>0</v>
      </c>
      <c r="EP19" s="235">
        <v>0</v>
      </c>
      <c r="EQ19" s="235">
        <v>10915</v>
      </c>
      <c r="ER19" s="235">
        <v>0</v>
      </c>
      <c r="ES19" s="235">
        <v>1932685</v>
      </c>
      <c r="ET19" s="254"/>
      <c r="EU19" s="254"/>
      <c r="EV19" s="254"/>
      <c r="EW19" s="254"/>
      <c r="EY19" s="397">
        <v>14.094535867900326</v>
      </c>
      <c r="EZ19" s="226">
        <v>-0.89733476225871833</v>
      </c>
      <c r="FA19" s="397">
        <v>8.5235115726376716</v>
      </c>
      <c r="FB19" s="226">
        <v>0.95315026946388759</v>
      </c>
      <c r="FC19" s="221">
        <v>-0.14531550179331867</v>
      </c>
      <c r="FD19" s="226">
        <v>-0.33568231726684139</v>
      </c>
      <c r="FE19" s="221">
        <v>1911.4024789607204</v>
      </c>
      <c r="FF19" s="226">
        <v>-0.5171544446417452</v>
      </c>
      <c r="FG19" s="221">
        <v>5.9321908645018268E-2</v>
      </c>
      <c r="FH19" s="226">
        <v>0</v>
      </c>
      <c r="FI19" s="232"/>
      <c r="FJ19" s="393">
        <v>77</v>
      </c>
      <c r="FK19" s="430"/>
      <c r="FL19" s="468">
        <v>0.76285991588482693</v>
      </c>
      <c r="FM19" s="469">
        <v>12177.536387033681</v>
      </c>
      <c r="FN19" s="472">
        <v>12.487220964089293</v>
      </c>
      <c r="FO19" s="386">
        <v>3697.183983254482</v>
      </c>
      <c r="FQ19" s="390">
        <v>417.79</v>
      </c>
      <c r="FR19" s="391">
        <v>430462.96333333332</v>
      </c>
      <c r="FS19" s="392">
        <v>5.0424904035999748E-4</v>
      </c>
      <c r="FT19" s="278">
        <v>8067.9846457599597</v>
      </c>
      <c r="FV19" s="555">
        <v>0</v>
      </c>
      <c r="FW19" s="551">
        <v>0</v>
      </c>
      <c r="FX19" s="547">
        <v>18287</v>
      </c>
      <c r="FY19" s="545">
        <v>18976</v>
      </c>
      <c r="FZ19" s="555">
        <v>0</v>
      </c>
    </row>
    <row r="20" spans="1:182" x14ac:dyDescent="0.2">
      <c r="A20" s="65">
        <v>17</v>
      </c>
      <c r="B20" s="65">
        <v>403</v>
      </c>
      <c r="C20" s="66">
        <v>2228</v>
      </c>
      <c r="D20" s="67" t="s">
        <v>200</v>
      </c>
      <c r="E20" s="75">
        <v>351</v>
      </c>
      <c r="F20" s="220">
        <v>1066.3333333333333</v>
      </c>
      <c r="G20" s="220">
        <v>2173020</v>
      </c>
      <c r="H20" s="214">
        <v>1.54</v>
      </c>
      <c r="I20" s="220">
        <v>1411051.9480519481</v>
      </c>
      <c r="J20" s="220">
        <v>258068.66666666666</v>
      </c>
      <c r="K20" s="209">
        <v>0</v>
      </c>
      <c r="L20" s="216">
        <v>1.65</v>
      </c>
      <c r="M20" s="220">
        <v>2328235.7142857141</v>
      </c>
      <c r="N20" s="220">
        <v>264445.12999999995</v>
      </c>
      <c r="O20" s="220">
        <v>442.33333333333331</v>
      </c>
      <c r="P20" s="220">
        <v>2593123.1776190475</v>
      </c>
      <c r="Q20" s="221">
        <v>2431.8129205555306</v>
      </c>
      <c r="R20" s="221">
        <v>2681.4037114060652</v>
      </c>
      <c r="S20" s="221">
        <v>90.691786179424099</v>
      </c>
      <c r="T20" s="381">
        <v>2431.8129205555306</v>
      </c>
      <c r="U20" s="222">
        <v>2746.534559255173</v>
      </c>
      <c r="V20" s="222">
        <v>88.541136770367416</v>
      </c>
      <c r="W20" s="223">
        <v>98474.38259147272</v>
      </c>
      <c r="X20" s="224">
        <v>92.348592614697779</v>
      </c>
      <c r="Y20" s="225">
        <v>94.1358252930372</v>
      </c>
      <c r="Z20" s="223">
        <v>0</v>
      </c>
      <c r="AA20" s="224">
        <v>0</v>
      </c>
      <c r="AB20" s="226">
        <v>94.1358252930372</v>
      </c>
      <c r="AC20" s="227">
        <v>0</v>
      </c>
      <c r="AD20" s="228">
        <v>0</v>
      </c>
      <c r="AE20" s="229">
        <v>0</v>
      </c>
      <c r="AF20" s="230">
        <v>0</v>
      </c>
      <c r="AG20" s="231">
        <v>94.1358252930372</v>
      </c>
      <c r="AH20" s="223">
        <v>98474.38259147272</v>
      </c>
      <c r="AI20" s="224">
        <v>92.348592614697779</v>
      </c>
      <c r="AJ20" s="226">
        <v>94.1358252930372</v>
      </c>
      <c r="AK20" s="232">
        <v>0</v>
      </c>
      <c r="AL20" s="444">
        <v>0.25601750547045954</v>
      </c>
      <c r="AM20" s="232">
        <v>0</v>
      </c>
      <c r="AN20" s="232">
        <v>8.9118474523288533</v>
      </c>
      <c r="AO20" s="232">
        <v>0</v>
      </c>
      <c r="AP20" s="223">
        <v>0</v>
      </c>
      <c r="AQ20" s="224">
        <v>90.691786179424099</v>
      </c>
      <c r="AR20" s="224">
        <v>0</v>
      </c>
      <c r="AS20" s="233">
        <v>0</v>
      </c>
      <c r="AT20" s="234">
        <v>0</v>
      </c>
      <c r="AU20" s="254"/>
      <c r="AV20" s="221">
        <v>282.36</v>
      </c>
      <c r="AW20" s="221">
        <v>301089.88</v>
      </c>
      <c r="AX20" s="271">
        <v>3.5584297856147999E-4</v>
      </c>
      <c r="AY20" s="298">
        <v>5604.52691234331</v>
      </c>
      <c r="AZ20" s="213"/>
      <c r="BA20" s="221">
        <v>41.972452134052958</v>
      </c>
      <c r="BB20" s="272">
        <v>-0.24312278280826569</v>
      </c>
      <c r="BC20" s="221">
        <v>-1.0345322384564504</v>
      </c>
      <c r="BD20" s="272">
        <v>0.29924546369046612</v>
      </c>
      <c r="BE20" s="221">
        <v>-0.24783317353150605</v>
      </c>
      <c r="BF20" s="272">
        <v>-0.60723485435204438</v>
      </c>
      <c r="BG20" s="221">
        <v>1176.5115642655853</v>
      </c>
      <c r="BH20" s="272">
        <v>-0.7039998434963326</v>
      </c>
      <c r="BI20" s="221">
        <v>3.8221917506622155E-2</v>
      </c>
      <c r="BJ20" s="445">
        <v>0</v>
      </c>
      <c r="BL20" s="412">
        <v>121</v>
      </c>
      <c r="BM20" s="425"/>
      <c r="BN20" s="235">
        <v>1061</v>
      </c>
      <c r="BO20" s="302">
        <v>1.54</v>
      </c>
      <c r="BP20" s="232">
        <v>1.54</v>
      </c>
      <c r="BQ20" s="71">
        <v>202792600</v>
      </c>
      <c r="BR20" s="235">
        <v>1066</v>
      </c>
      <c r="BS20" s="302">
        <v>1.54</v>
      </c>
      <c r="BT20" s="232">
        <v>1.54</v>
      </c>
      <c r="BU20" s="71">
        <v>229920640</v>
      </c>
      <c r="BV20" s="235">
        <v>1066</v>
      </c>
      <c r="BW20" s="302">
        <v>1.54</v>
      </c>
      <c r="BX20" s="232">
        <v>1.54</v>
      </c>
      <c r="BY20" s="71">
        <v>233358660</v>
      </c>
      <c r="BZ20" s="463">
        <v>-26850</v>
      </c>
      <c r="CA20" s="235">
        <v>1943249</v>
      </c>
      <c r="CB20" s="235">
        <v>13009</v>
      </c>
      <c r="CC20" s="235">
        <v>-104278</v>
      </c>
      <c r="CD20" s="235">
        <v>-247</v>
      </c>
      <c r="CE20" s="235">
        <v>-20000</v>
      </c>
      <c r="CF20" s="235">
        <v>152672</v>
      </c>
      <c r="CG20" s="235">
        <v>4471</v>
      </c>
      <c r="CH20" s="235">
        <v>-11189</v>
      </c>
      <c r="CI20" s="235">
        <v>21694</v>
      </c>
      <c r="CJ20" s="235">
        <v>768</v>
      </c>
      <c r="CK20" s="235">
        <v>64080</v>
      </c>
      <c r="CL20" s="235">
        <v>12424</v>
      </c>
      <c r="CM20" s="235">
        <v>-1575</v>
      </c>
      <c r="CN20" s="235">
        <v>0</v>
      </c>
      <c r="CO20" s="235">
        <v>0</v>
      </c>
      <c r="CP20" s="235">
        <v>2186</v>
      </c>
      <c r="CQ20" s="235">
        <v>922</v>
      </c>
      <c r="CR20" s="235">
        <v>-677</v>
      </c>
      <c r="CS20" s="235">
        <v>0</v>
      </c>
      <c r="CT20" s="235">
        <v>0</v>
      </c>
      <c r="CU20" s="235">
        <v>7292</v>
      </c>
      <c r="CV20" s="235">
        <v>0</v>
      </c>
      <c r="CW20" s="235">
        <v>2057951</v>
      </c>
      <c r="CX20" s="463">
        <v>-7497</v>
      </c>
      <c r="CY20" s="544">
        <v>1952574</v>
      </c>
      <c r="CZ20" s="544">
        <v>11187</v>
      </c>
      <c r="DA20" s="544">
        <v>-106444</v>
      </c>
      <c r="DB20" s="544">
        <v>-401</v>
      </c>
      <c r="DC20" s="544">
        <v>7000</v>
      </c>
      <c r="DD20" s="544">
        <v>187067</v>
      </c>
      <c r="DE20" s="544">
        <v>7926</v>
      </c>
      <c r="DF20" s="544">
        <v>-12063</v>
      </c>
      <c r="DG20" s="544">
        <v>16856</v>
      </c>
      <c r="DH20" s="544">
        <v>687</v>
      </c>
      <c r="DI20" s="544">
        <v>10567</v>
      </c>
      <c r="DJ20" s="544">
        <v>5369</v>
      </c>
      <c r="DK20" s="544">
        <v>-6120</v>
      </c>
      <c r="DL20" s="544">
        <v>0</v>
      </c>
      <c r="DM20" s="544">
        <v>-1000</v>
      </c>
      <c r="DN20" s="544">
        <v>651</v>
      </c>
      <c r="DO20" s="544">
        <v>779</v>
      </c>
      <c r="DP20" s="544">
        <v>0</v>
      </c>
      <c r="DQ20" s="544">
        <v>0</v>
      </c>
      <c r="DR20" s="544">
        <v>0</v>
      </c>
      <c r="DS20" s="544">
        <v>5688</v>
      </c>
      <c r="DT20" s="544">
        <v>0</v>
      </c>
      <c r="DU20" s="544">
        <v>2072826</v>
      </c>
      <c r="DV20" s="463">
        <v>-18672</v>
      </c>
      <c r="DW20" s="235">
        <v>1814897</v>
      </c>
      <c r="DX20" s="235">
        <v>12996</v>
      </c>
      <c r="DY20" s="235">
        <v>-66906</v>
      </c>
      <c r="DZ20" s="235">
        <v>-226</v>
      </c>
      <c r="EA20" s="235">
        <v>-29000</v>
      </c>
      <c r="EB20" s="235">
        <v>219588</v>
      </c>
      <c r="EC20" s="235">
        <v>4851</v>
      </c>
      <c r="ED20" s="235">
        <v>-13349</v>
      </c>
      <c r="EE20" s="235">
        <v>22790</v>
      </c>
      <c r="EF20" s="235">
        <v>454</v>
      </c>
      <c r="EG20" s="235">
        <v>36829</v>
      </c>
      <c r="EH20" s="235">
        <v>34332</v>
      </c>
      <c r="EI20" s="235">
        <v>0</v>
      </c>
      <c r="EJ20" s="235">
        <v>0</v>
      </c>
      <c r="EK20" s="235">
        <v>0</v>
      </c>
      <c r="EL20" s="235">
        <v>500</v>
      </c>
      <c r="EM20" s="235">
        <v>38</v>
      </c>
      <c r="EN20" s="235">
        <v>-129</v>
      </c>
      <c r="EO20" s="235">
        <v>0</v>
      </c>
      <c r="EP20" s="235">
        <v>0</v>
      </c>
      <c r="EQ20" s="235">
        <v>2850</v>
      </c>
      <c r="ER20" s="235">
        <v>0</v>
      </c>
      <c r="ES20" s="235">
        <v>2021843</v>
      </c>
      <c r="ET20" s="254"/>
      <c r="EU20" s="254"/>
      <c r="EV20" s="254"/>
      <c r="EW20" s="254"/>
      <c r="EY20" s="397">
        <v>46.554805922231104</v>
      </c>
      <c r="EZ20" s="226">
        <v>-0.13238074591179372</v>
      </c>
      <c r="FA20" s="397">
        <v>-0.248051550457141</v>
      </c>
      <c r="FB20" s="226">
        <v>0.33862000362168421</v>
      </c>
      <c r="FC20" s="221">
        <v>-0.24118086615240167</v>
      </c>
      <c r="FD20" s="226">
        <v>-0.57383790408884772</v>
      </c>
      <c r="FE20" s="221">
        <v>1008.0230997460189</v>
      </c>
      <c r="FF20" s="226">
        <v>-0.77464253829415308</v>
      </c>
      <c r="FG20" s="221">
        <v>0.10176097297879896</v>
      </c>
      <c r="FH20" s="226">
        <v>0</v>
      </c>
      <c r="FI20" s="232"/>
      <c r="FJ20" s="393">
        <v>121</v>
      </c>
      <c r="FK20" s="430"/>
      <c r="FL20" s="468">
        <v>0.25649859066708425</v>
      </c>
      <c r="FM20" s="469">
        <v>0</v>
      </c>
      <c r="FN20" s="472">
        <v>8.9285937989351716</v>
      </c>
      <c r="FO20" s="386">
        <v>0</v>
      </c>
      <c r="FQ20" s="390">
        <v>270.83999999999997</v>
      </c>
      <c r="FR20" s="391">
        <v>288264.03999999998</v>
      </c>
      <c r="FS20" s="392">
        <v>3.3767566067638058E-4</v>
      </c>
      <c r="FT20" s="278">
        <v>5402.8105708220892</v>
      </c>
      <c r="FV20" s="555">
        <v>0</v>
      </c>
      <c r="FW20" s="551">
        <v>0</v>
      </c>
      <c r="FX20" s="547">
        <v>1327</v>
      </c>
      <c r="FY20" s="545">
        <v>2176</v>
      </c>
      <c r="FZ20" s="555">
        <v>0</v>
      </c>
    </row>
    <row r="21" spans="1:182" x14ac:dyDescent="0.2">
      <c r="A21" s="65">
        <v>18</v>
      </c>
      <c r="B21" s="65">
        <v>533</v>
      </c>
      <c r="C21" s="66">
        <v>4225</v>
      </c>
      <c r="D21" s="67" t="s">
        <v>121</v>
      </c>
      <c r="E21" s="75"/>
      <c r="F21" s="220">
        <v>3259.3333333333335</v>
      </c>
      <c r="G21" s="220">
        <v>6272950.666666667</v>
      </c>
      <c r="H21" s="214">
        <v>1.6000000000000003</v>
      </c>
      <c r="I21" s="220">
        <v>3920594.1666666665</v>
      </c>
      <c r="J21" s="220">
        <v>605027.66666666663</v>
      </c>
      <c r="K21" s="209">
        <v>0</v>
      </c>
      <c r="L21" s="216">
        <v>1.65</v>
      </c>
      <c r="M21" s="220">
        <v>6468980.375</v>
      </c>
      <c r="N21" s="220">
        <v>748653.16999999993</v>
      </c>
      <c r="O21" s="220">
        <v>1881.6666666666667</v>
      </c>
      <c r="P21" s="220">
        <v>7219515.211666666</v>
      </c>
      <c r="Q21" s="221">
        <v>2215.0281893025153</v>
      </c>
      <c r="R21" s="221">
        <v>2681.4037114060652</v>
      </c>
      <c r="S21" s="221">
        <v>82.607038241958961</v>
      </c>
      <c r="T21" s="381">
        <v>2215.0281893025153</v>
      </c>
      <c r="U21" s="222">
        <v>2746.534559255173</v>
      </c>
      <c r="V21" s="222">
        <v>80.648109154075385</v>
      </c>
      <c r="W21" s="223">
        <v>562427.11546584975</v>
      </c>
      <c r="X21" s="224">
        <v>172.55894317831348</v>
      </c>
      <c r="Y21" s="225">
        <v>89.042434092434164</v>
      </c>
      <c r="Z21" s="223">
        <v>0</v>
      </c>
      <c r="AA21" s="224">
        <v>0</v>
      </c>
      <c r="AB21" s="226">
        <v>89.042434092434164</v>
      </c>
      <c r="AC21" s="227">
        <v>0</v>
      </c>
      <c r="AD21" s="228">
        <v>0</v>
      </c>
      <c r="AE21" s="229">
        <v>0</v>
      </c>
      <c r="AF21" s="230">
        <v>0</v>
      </c>
      <c r="AG21" s="231">
        <v>89.042434092434164</v>
      </c>
      <c r="AH21" s="223">
        <v>562427.11546584975</v>
      </c>
      <c r="AI21" s="224">
        <v>172.55894317831348</v>
      </c>
      <c r="AJ21" s="226">
        <v>89.042434092434164</v>
      </c>
      <c r="AK21" s="232">
        <v>0</v>
      </c>
      <c r="AL21" s="444">
        <v>0.31264062180404989</v>
      </c>
      <c r="AM21" s="232">
        <v>0</v>
      </c>
      <c r="AN21" s="232">
        <v>7.9823072202904477</v>
      </c>
      <c r="AO21" s="232">
        <v>0</v>
      </c>
      <c r="AP21" s="223">
        <v>0</v>
      </c>
      <c r="AQ21" s="224">
        <v>82.607038241958961</v>
      </c>
      <c r="AR21" s="224">
        <v>0</v>
      </c>
      <c r="AS21" s="233">
        <v>0</v>
      </c>
      <c r="AT21" s="234">
        <v>0</v>
      </c>
      <c r="AU21" s="254"/>
      <c r="AV21" s="221">
        <v>470.8</v>
      </c>
      <c r="AW21" s="221">
        <v>1534494.1333333335</v>
      </c>
      <c r="AX21" s="271">
        <v>1.8135414016254886E-3</v>
      </c>
      <c r="AY21" s="298">
        <v>28563.277075601447</v>
      </c>
      <c r="AZ21" s="213"/>
      <c r="BA21" s="221">
        <v>5.8128424799694924</v>
      </c>
      <c r="BB21" s="272">
        <v>-1.107890478463972</v>
      </c>
      <c r="BC21" s="221">
        <v>-2.1742104727726175</v>
      </c>
      <c r="BD21" s="272">
        <v>0.18859455625982294</v>
      </c>
      <c r="BE21" s="221">
        <v>-0.31153071209921029</v>
      </c>
      <c r="BF21" s="272">
        <v>-0.7534327265088</v>
      </c>
      <c r="BG21" s="221">
        <v>1880.6477315963746</v>
      </c>
      <c r="BH21" s="272">
        <v>-0.50255771968137164</v>
      </c>
      <c r="BI21" s="221">
        <v>-0.2925427322578944</v>
      </c>
      <c r="BJ21" s="445">
        <v>0</v>
      </c>
      <c r="BL21" s="412">
        <v>354.75</v>
      </c>
      <c r="BM21" s="425"/>
      <c r="BN21" s="235">
        <v>3261</v>
      </c>
      <c r="BO21" s="302">
        <v>1.6</v>
      </c>
      <c r="BP21" s="232">
        <v>1.6</v>
      </c>
      <c r="BQ21" s="71">
        <v>595566610</v>
      </c>
      <c r="BR21" s="235">
        <v>3269</v>
      </c>
      <c r="BS21" s="302">
        <v>1.6</v>
      </c>
      <c r="BT21" s="232">
        <v>1.6</v>
      </c>
      <c r="BU21" s="71">
        <v>608891790</v>
      </c>
      <c r="BV21" s="235">
        <v>3295</v>
      </c>
      <c r="BW21" s="302">
        <v>1.7</v>
      </c>
      <c r="BX21" s="232">
        <v>1.7</v>
      </c>
      <c r="BY21" s="71">
        <v>611529810</v>
      </c>
      <c r="BZ21" s="463">
        <v>-96959</v>
      </c>
      <c r="CA21" s="235">
        <v>5466383</v>
      </c>
      <c r="CB21" s="235">
        <v>79960</v>
      </c>
      <c r="CC21" s="235">
        <v>-144738</v>
      </c>
      <c r="CD21" s="235">
        <v>-2195</v>
      </c>
      <c r="CE21" s="235">
        <v>0</v>
      </c>
      <c r="CF21" s="235">
        <v>483809</v>
      </c>
      <c r="CG21" s="235">
        <v>19147</v>
      </c>
      <c r="CH21" s="235">
        <v>-32783</v>
      </c>
      <c r="CI21" s="235">
        <v>33268</v>
      </c>
      <c r="CJ21" s="235">
        <v>1733</v>
      </c>
      <c r="CK21" s="235">
        <v>77013</v>
      </c>
      <c r="CL21" s="235">
        <v>61520</v>
      </c>
      <c r="CM21" s="235">
        <v>-57741</v>
      </c>
      <c r="CN21" s="235">
        <v>0</v>
      </c>
      <c r="CO21" s="235">
        <v>0</v>
      </c>
      <c r="CP21" s="235">
        <v>5295</v>
      </c>
      <c r="CQ21" s="235">
        <v>361</v>
      </c>
      <c r="CR21" s="235">
        <v>-418</v>
      </c>
      <c r="CS21" s="235">
        <v>0</v>
      </c>
      <c r="CT21" s="235">
        <v>8</v>
      </c>
      <c r="CU21" s="235">
        <v>13881</v>
      </c>
      <c r="CV21" s="235">
        <v>0</v>
      </c>
      <c r="CW21" s="235">
        <v>5907544</v>
      </c>
      <c r="CX21" s="463">
        <v>-44153</v>
      </c>
      <c r="CY21" s="544">
        <v>5877636</v>
      </c>
      <c r="CZ21" s="544">
        <v>93369</v>
      </c>
      <c r="DA21" s="544">
        <v>-128211</v>
      </c>
      <c r="DB21" s="544">
        <v>-2262</v>
      </c>
      <c r="DC21" s="544">
        <v>0</v>
      </c>
      <c r="DD21" s="544">
        <v>504804</v>
      </c>
      <c r="DE21" s="544">
        <v>23572</v>
      </c>
      <c r="DF21" s="544">
        <v>-38425</v>
      </c>
      <c r="DG21" s="544">
        <v>30970</v>
      </c>
      <c r="DH21" s="544">
        <v>909</v>
      </c>
      <c r="DI21" s="544">
        <v>86459</v>
      </c>
      <c r="DJ21" s="544">
        <v>3596</v>
      </c>
      <c r="DK21" s="544">
        <v>-86204</v>
      </c>
      <c r="DL21" s="544">
        <v>0</v>
      </c>
      <c r="DM21" s="544">
        <v>0</v>
      </c>
      <c r="DN21" s="544">
        <v>2278</v>
      </c>
      <c r="DO21" s="544">
        <v>559</v>
      </c>
      <c r="DP21" s="544">
        <v>-275</v>
      </c>
      <c r="DQ21" s="544">
        <v>0</v>
      </c>
      <c r="DR21" s="544">
        <v>11</v>
      </c>
      <c r="DS21" s="544">
        <v>12716</v>
      </c>
      <c r="DT21" s="544">
        <v>0</v>
      </c>
      <c r="DU21" s="544">
        <v>6337349</v>
      </c>
      <c r="DV21" s="463">
        <v>-59683</v>
      </c>
      <c r="DW21" s="235">
        <v>5941926</v>
      </c>
      <c r="DX21" s="235">
        <v>93333</v>
      </c>
      <c r="DY21" s="235">
        <v>-88215</v>
      </c>
      <c r="DZ21" s="235">
        <v>-1226</v>
      </c>
      <c r="EA21" s="235">
        <v>0</v>
      </c>
      <c r="EB21" s="235">
        <v>598012</v>
      </c>
      <c r="EC21" s="235">
        <v>22307</v>
      </c>
      <c r="ED21" s="235">
        <v>-21049</v>
      </c>
      <c r="EE21" s="235">
        <v>58620</v>
      </c>
      <c r="EF21" s="235">
        <v>1857</v>
      </c>
      <c r="EG21" s="235">
        <v>78465</v>
      </c>
      <c r="EH21" s="235">
        <v>150321</v>
      </c>
      <c r="EI21" s="235">
        <v>-6488</v>
      </c>
      <c r="EJ21" s="235">
        <v>0</v>
      </c>
      <c r="EK21" s="235">
        <v>0</v>
      </c>
      <c r="EL21" s="235">
        <v>2065</v>
      </c>
      <c r="EM21" s="235">
        <v>1868</v>
      </c>
      <c r="EN21" s="235">
        <v>-282</v>
      </c>
      <c r="EO21" s="235">
        <v>0</v>
      </c>
      <c r="EP21" s="235">
        <v>0</v>
      </c>
      <c r="EQ21" s="235">
        <v>14495</v>
      </c>
      <c r="ER21" s="235">
        <v>0</v>
      </c>
      <c r="ES21" s="235">
        <v>6786326</v>
      </c>
      <c r="ET21" s="254"/>
      <c r="EU21" s="254"/>
      <c r="EV21" s="254"/>
      <c r="EW21" s="254"/>
      <c r="EY21" s="397">
        <v>5.1771528924487074</v>
      </c>
      <c r="EZ21" s="226">
        <v>-1.1074805161590409</v>
      </c>
      <c r="FA21" s="397">
        <v>-2.2904873217063062</v>
      </c>
      <c r="FB21" s="226">
        <v>0.19552822170579079</v>
      </c>
      <c r="FC21" s="221">
        <v>-0.34346863151294221</v>
      </c>
      <c r="FD21" s="226">
        <v>-0.82794847829899143</v>
      </c>
      <c r="FE21" s="221">
        <v>1866.9679253355382</v>
      </c>
      <c r="FF21" s="226">
        <v>-0.52981952065354188</v>
      </c>
      <c r="FG21" s="221">
        <v>-0.30252031302467491</v>
      </c>
      <c r="FH21" s="226">
        <v>0</v>
      </c>
      <c r="FI21" s="232"/>
      <c r="FJ21" s="393">
        <v>354.75</v>
      </c>
      <c r="FK21" s="430"/>
      <c r="FL21" s="468">
        <v>0.31114503816793893</v>
      </c>
      <c r="FM21" s="469">
        <v>0</v>
      </c>
      <c r="FN21" s="472">
        <v>7.9441221374045803</v>
      </c>
      <c r="FO21" s="386">
        <v>0</v>
      </c>
      <c r="FQ21" s="390">
        <v>473.1</v>
      </c>
      <c r="FR21" s="391">
        <v>1549402.5</v>
      </c>
      <c r="FS21" s="392">
        <v>1.8149870960010683E-3</v>
      </c>
      <c r="FT21" s="278">
        <v>29039.793536017092</v>
      </c>
      <c r="FV21" s="555">
        <v>0</v>
      </c>
      <c r="FW21" s="551">
        <v>0</v>
      </c>
      <c r="FX21" s="547">
        <v>5645</v>
      </c>
      <c r="FY21" s="545">
        <v>6230</v>
      </c>
      <c r="FZ21" s="555">
        <v>0</v>
      </c>
    </row>
    <row r="22" spans="1:182" x14ac:dyDescent="0.2">
      <c r="A22" s="65">
        <v>19</v>
      </c>
      <c r="B22" s="65">
        <v>571</v>
      </c>
      <c r="C22" s="66">
        <v>1201</v>
      </c>
      <c r="D22" s="67" t="s">
        <v>45</v>
      </c>
      <c r="E22" s="75"/>
      <c r="F22" s="220">
        <v>1186.6666666666667</v>
      </c>
      <c r="G22" s="220">
        <v>2836831.6666666665</v>
      </c>
      <c r="H22" s="214">
        <v>1.9799999999999998</v>
      </c>
      <c r="I22" s="220">
        <v>1432743.2659932661</v>
      </c>
      <c r="J22" s="220">
        <v>535921</v>
      </c>
      <c r="K22" s="209">
        <v>0</v>
      </c>
      <c r="L22" s="216">
        <v>1.65</v>
      </c>
      <c r="M22" s="220">
        <v>2364026.3888888885</v>
      </c>
      <c r="N22" s="220">
        <v>442513.52</v>
      </c>
      <c r="O22" s="220">
        <v>2442.3333333333335</v>
      </c>
      <c r="P22" s="220">
        <v>2808982.242222222</v>
      </c>
      <c r="Q22" s="221">
        <v>2367.1198670411982</v>
      </c>
      <c r="R22" s="221">
        <v>2681.4037114060652</v>
      </c>
      <c r="S22" s="221">
        <v>88.279129956150328</v>
      </c>
      <c r="T22" s="381">
        <v>2367.1198670411982</v>
      </c>
      <c r="U22" s="222">
        <v>2746.534559255173</v>
      </c>
      <c r="V22" s="222">
        <v>86.185693861545019</v>
      </c>
      <c r="W22" s="223">
        <v>137991.55993246756</v>
      </c>
      <c r="X22" s="224">
        <v>116.28502241500074</v>
      </c>
      <c r="Y22" s="225">
        <v>92.615851872374691</v>
      </c>
      <c r="Z22" s="223">
        <v>0</v>
      </c>
      <c r="AA22" s="224">
        <v>0</v>
      </c>
      <c r="AB22" s="226">
        <v>92.615851872374691</v>
      </c>
      <c r="AC22" s="227">
        <v>0</v>
      </c>
      <c r="AD22" s="228">
        <v>0</v>
      </c>
      <c r="AE22" s="229">
        <v>0</v>
      </c>
      <c r="AF22" s="230">
        <v>0</v>
      </c>
      <c r="AG22" s="231">
        <v>92.615851872374691</v>
      </c>
      <c r="AH22" s="223">
        <v>137991.55993246756</v>
      </c>
      <c r="AI22" s="224">
        <v>116.28502241500074</v>
      </c>
      <c r="AJ22" s="226">
        <v>92.615851872374691</v>
      </c>
      <c r="AK22" s="232">
        <v>0</v>
      </c>
      <c r="AL22" s="444">
        <v>2.464887640449438</v>
      </c>
      <c r="AM22" s="232">
        <v>147472.40888333012</v>
      </c>
      <c r="AN22" s="232">
        <v>30.752528089887637</v>
      </c>
      <c r="AO22" s="232">
        <v>176357.14184774429</v>
      </c>
      <c r="AP22" s="223">
        <v>323829.55073107441</v>
      </c>
      <c r="AQ22" s="224">
        <v>88.279129956150328</v>
      </c>
      <c r="AR22" s="224">
        <v>0</v>
      </c>
      <c r="AS22" s="233">
        <v>0</v>
      </c>
      <c r="AT22" s="234">
        <v>323829.55073107441</v>
      </c>
      <c r="AU22" s="254"/>
      <c r="AV22" s="221">
        <v>945.26</v>
      </c>
      <c r="AW22" s="221">
        <v>1121708.5333333334</v>
      </c>
      <c r="AX22" s="271">
        <v>1.325690872038484E-3</v>
      </c>
      <c r="AY22" s="298">
        <v>20879.631234606124</v>
      </c>
      <c r="AZ22" s="213"/>
      <c r="BA22" s="221">
        <v>106.97264917776742</v>
      </c>
      <c r="BB22" s="272">
        <v>1.3113760392859619</v>
      </c>
      <c r="BC22" s="221">
        <v>-10.801254977531613</v>
      </c>
      <c r="BD22" s="272">
        <v>-0.64900177062703968</v>
      </c>
      <c r="BE22" s="221">
        <v>7.1600115224509903E-2</v>
      </c>
      <c r="BF22" s="272">
        <v>0.12592482751738959</v>
      </c>
      <c r="BG22" s="221">
        <v>3625.1108581802769</v>
      </c>
      <c r="BH22" s="272">
        <v>-3.4946500082814616E-3</v>
      </c>
      <c r="BI22" s="221">
        <v>0.19794843654614833</v>
      </c>
      <c r="BJ22" s="445">
        <v>0</v>
      </c>
      <c r="BL22" s="412">
        <v>213.52</v>
      </c>
      <c r="BM22" s="425"/>
      <c r="BN22" s="235">
        <v>1187</v>
      </c>
      <c r="BO22" s="302">
        <v>1.98</v>
      </c>
      <c r="BP22" s="232">
        <v>1.98</v>
      </c>
      <c r="BQ22" s="71">
        <v>337772690</v>
      </c>
      <c r="BR22" s="235">
        <v>1180</v>
      </c>
      <c r="BS22" s="302">
        <v>1.98</v>
      </c>
      <c r="BT22" s="232">
        <v>1.98</v>
      </c>
      <c r="BU22" s="71">
        <v>390099360</v>
      </c>
      <c r="BV22" s="235">
        <v>1190</v>
      </c>
      <c r="BW22" s="302">
        <v>1.98</v>
      </c>
      <c r="BX22" s="232">
        <v>1.98</v>
      </c>
      <c r="BY22" s="71">
        <v>392563130</v>
      </c>
      <c r="BZ22" s="463">
        <v>-31476</v>
      </c>
      <c r="CA22" s="235">
        <v>2167366</v>
      </c>
      <c r="CB22" s="235">
        <v>81144</v>
      </c>
      <c r="CC22" s="235">
        <v>-142978</v>
      </c>
      <c r="CD22" s="235">
        <v>-3276</v>
      </c>
      <c r="CE22" s="235">
        <v>0</v>
      </c>
      <c r="CF22" s="235">
        <v>369947</v>
      </c>
      <c r="CG22" s="235">
        <v>49259</v>
      </c>
      <c r="CH22" s="235">
        <v>-20350</v>
      </c>
      <c r="CI22" s="235">
        <v>54801</v>
      </c>
      <c r="CJ22" s="235">
        <v>593</v>
      </c>
      <c r="CK22" s="235">
        <v>52229</v>
      </c>
      <c r="CL22" s="235">
        <v>220720</v>
      </c>
      <c r="CM22" s="235">
        <v>-11233</v>
      </c>
      <c r="CN22" s="235">
        <v>-178</v>
      </c>
      <c r="CO22" s="235">
        <v>0</v>
      </c>
      <c r="CP22" s="235">
        <v>15629</v>
      </c>
      <c r="CQ22" s="235">
        <v>913</v>
      </c>
      <c r="CR22" s="235">
        <v>-126</v>
      </c>
      <c r="CS22" s="235">
        <v>0</v>
      </c>
      <c r="CT22" s="235">
        <v>0</v>
      </c>
      <c r="CU22" s="235">
        <v>4819</v>
      </c>
      <c r="CV22" s="235">
        <v>0</v>
      </c>
      <c r="CW22" s="235">
        <v>2807803</v>
      </c>
      <c r="CX22" s="463">
        <v>-30540</v>
      </c>
      <c r="CY22" s="544">
        <v>2326709</v>
      </c>
      <c r="CZ22" s="544">
        <v>89303</v>
      </c>
      <c r="DA22" s="544">
        <v>-101713</v>
      </c>
      <c r="DB22" s="544">
        <v>-2422</v>
      </c>
      <c r="DC22" s="544">
        <v>0</v>
      </c>
      <c r="DD22" s="544">
        <v>420794</v>
      </c>
      <c r="DE22" s="544">
        <v>46938</v>
      </c>
      <c r="DF22" s="544">
        <v>-17730</v>
      </c>
      <c r="DG22" s="544">
        <v>84385</v>
      </c>
      <c r="DH22" s="544">
        <v>975</v>
      </c>
      <c r="DI22" s="544">
        <v>-11475</v>
      </c>
      <c r="DJ22" s="544">
        <v>15301</v>
      </c>
      <c r="DK22" s="544">
        <v>-4940</v>
      </c>
      <c r="DL22" s="544">
        <v>0</v>
      </c>
      <c r="DM22" s="544">
        <v>0</v>
      </c>
      <c r="DN22" s="544">
        <v>-1195</v>
      </c>
      <c r="DO22" s="544">
        <v>791</v>
      </c>
      <c r="DP22" s="544">
        <v>-189</v>
      </c>
      <c r="DQ22" s="544">
        <v>0</v>
      </c>
      <c r="DR22" s="544">
        <v>0</v>
      </c>
      <c r="DS22" s="544">
        <v>6226</v>
      </c>
      <c r="DT22" s="544">
        <v>0</v>
      </c>
      <c r="DU22" s="544">
        <v>2821218</v>
      </c>
      <c r="DV22" s="463">
        <v>-34484</v>
      </c>
      <c r="DW22" s="235">
        <v>2145791</v>
      </c>
      <c r="DX22" s="235">
        <v>73948</v>
      </c>
      <c r="DY22" s="235">
        <v>-111614</v>
      </c>
      <c r="DZ22" s="235">
        <v>-654</v>
      </c>
      <c r="EA22" s="235">
        <v>0</v>
      </c>
      <c r="EB22" s="235">
        <v>269467</v>
      </c>
      <c r="EC22" s="235">
        <v>43354</v>
      </c>
      <c r="ED22" s="235">
        <v>-21580</v>
      </c>
      <c r="EE22" s="235">
        <v>74442</v>
      </c>
      <c r="EF22" s="235">
        <v>0</v>
      </c>
      <c r="EG22" s="235">
        <v>33182</v>
      </c>
      <c r="EH22" s="235">
        <v>88969</v>
      </c>
      <c r="EI22" s="235">
        <v>-570</v>
      </c>
      <c r="EJ22" s="235">
        <v>0</v>
      </c>
      <c r="EK22" s="235">
        <v>0</v>
      </c>
      <c r="EL22" s="235">
        <v>507</v>
      </c>
      <c r="EM22" s="235">
        <v>941</v>
      </c>
      <c r="EN22" s="235">
        <v>-2</v>
      </c>
      <c r="EO22" s="235">
        <v>0</v>
      </c>
      <c r="EP22" s="235">
        <v>0</v>
      </c>
      <c r="EQ22" s="235">
        <v>9494</v>
      </c>
      <c r="ER22" s="235">
        <v>0</v>
      </c>
      <c r="ES22" s="235">
        <v>2571191</v>
      </c>
      <c r="ET22" s="254"/>
      <c r="EU22" s="254"/>
      <c r="EV22" s="254"/>
      <c r="EW22" s="254"/>
      <c r="EY22" s="397">
        <v>101.90258358460778</v>
      </c>
      <c r="EZ22" s="226">
        <v>1.171936955322578</v>
      </c>
      <c r="FA22" s="397">
        <v>-17.019271985291045</v>
      </c>
      <c r="FB22" s="226">
        <v>-0.8363612862217078</v>
      </c>
      <c r="FC22" s="221">
        <v>8.3340946267201246E-2</v>
      </c>
      <c r="FD22" s="226">
        <v>0.23236236636377147</v>
      </c>
      <c r="FE22" s="221">
        <v>4094.2266823973405</v>
      </c>
      <c r="FF22" s="226">
        <v>0.10501078942615732</v>
      </c>
      <c r="FG22" s="221">
        <v>0.1157318115096211</v>
      </c>
      <c r="FH22" s="226">
        <v>0</v>
      </c>
      <c r="FI22" s="232"/>
      <c r="FJ22" s="393">
        <v>213.52</v>
      </c>
      <c r="FK22" s="430"/>
      <c r="FL22" s="468">
        <v>2.4669665448411582</v>
      </c>
      <c r="FM22" s="469">
        <v>147272.95324217089</v>
      </c>
      <c r="FN22" s="472">
        <v>30.77846499859432</v>
      </c>
      <c r="FO22" s="386">
        <v>174918.19834100621</v>
      </c>
      <c r="FQ22" s="390">
        <v>841.45</v>
      </c>
      <c r="FR22" s="391">
        <v>997679.21666666679</v>
      </c>
      <c r="FS22" s="392">
        <v>1.168692385741248E-3</v>
      </c>
      <c r="FT22" s="278">
        <v>18699.078171859968</v>
      </c>
      <c r="FV22" s="555">
        <v>0</v>
      </c>
      <c r="FW22" s="551">
        <v>0</v>
      </c>
      <c r="FX22" s="547">
        <v>7327</v>
      </c>
      <c r="FY22" s="545">
        <v>9783</v>
      </c>
      <c r="FZ22" s="555">
        <v>0</v>
      </c>
    </row>
    <row r="23" spans="1:182" x14ac:dyDescent="0.2">
      <c r="A23" s="65">
        <v>20</v>
      </c>
      <c r="B23" s="65">
        <v>732</v>
      </c>
      <c r="C23" s="66">
        <v>5502</v>
      </c>
      <c r="D23" s="67" t="s">
        <v>287</v>
      </c>
      <c r="E23" s="75">
        <v>371</v>
      </c>
      <c r="F23" s="220">
        <v>1659.3333333333333</v>
      </c>
      <c r="G23" s="220">
        <v>4449984.666666667</v>
      </c>
      <c r="H23" s="214">
        <v>1.39</v>
      </c>
      <c r="I23" s="220">
        <v>3201427.8177458034</v>
      </c>
      <c r="J23" s="220">
        <v>367619.33333333331</v>
      </c>
      <c r="K23" s="209">
        <v>0</v>
      </c>
      <c r="L23" s="216">
        <v>1.65</v>
      </c>
      <c r="M23" s="220">
        <v>5282355.8992805751</v>
      </c>
      <c r="N23" s="220">
        <v>437353.10666666669</v>
      </c>
      <c r="O23" s="220">
        <v>279.33333333333331</v>
      </c>
      <c r="P23" s="220">
        <v>5719988.3392805755</v>
      </c>
      <c r="Q23" s="221">
        <v>3447.160509811516</v>
      </c>
      <c r="R23" s="221">
        <v>2681.4037114060652</v>
      </c>
      <c r="S23" s="221">
        <v>128.55805692921584</v>
      </c>
      <c r="T23" s="381">
        <v>3447.160509811516</v>
      </c>
      <c r="U23" s="222">
        <v>2746.534559255173</v>
      </c>
      <c r="V23" s="222">
        <v>125.50945329252818</v>
      </c>
      <c r="W23" s="223">
        <v>-470138.9389036877</v>
      </c>
      <c r="X23" s="224">
        <v>-283.3300154100167</v>
      </c>
      <c r="Y23" s="225">
        <v>117.99157586540598</v>
      </c>
      <c r="Z23" s="223">
        <v>0</v>
      </c>
      <c r="AA23" s="224">
        <v>0</v>
      </c>
      <c r="AB23" s="226">
        <v>117.99157586540598</v>
      </c>
      <c r="AC23" s="227">
        <v>0</v>
      </c>
      <c r="AD23" s="228">
        <v>0</v>
      </c>
      <c r="AE23" s="229">
        <v>0</v>
      </c>
      <c r="AF23" s="230">
        <v>0</v>
      </c>
      <c r="AG23" s="231">
        <v>117.99157586540598</v>
      </c>
      <c r="AH23" s="223">
        <v>-470138.9389036877</v>
      </c>
      <c r="AI23" s="224">
        <v>-283.3300154100167</v>
      </c>
      <c r="AJ23" s="226">
        <v>117.99157586540598</v>
      </c>
      <c r="AK23" s="232">
        <v>0</v>
      </c>
      <c r="AL23" s="444">
        <v>0.22840498192045</v>
      </c>
      <c r="AM23" s="232">
        <v>0</v>
      </c>
      <c r="AN23" s="232">
        <v>5.2894736842105265</v>
      </c>
      <c r="AO23" s="232">
        <v>0</v>
      </c>
      <c r="AP23" s="223">
        <v>0</v>
      </c>
      <c r="AQ23" s="224">
        <v>128.55805692921584</v>
      </c>
      <c r="AR23" s="224">
        <v>0</v>
      </c>
      <c r="AS23" s="233">
        <v>0</v>
      </c>
      <c r="AT23" s="234">
        <v>0</v>
      </c>
      <c r="AU23" s="254"/>
      <c r="AV23" s="221">
        <v>331.29</v>
      </c>
      <c r="AW23" s="221">
        <v>549720.54</v>
      </c>
      <c r="AX23" s="271">
        <v>6.4968704471244667E-4</v>
      </c>
      <c r="AY23" s="298">
        <v>10232.570954221035</v>
      </c>
      <c r="AZ23" s="213"/>
      <c r="BA23" s="221">
        <v>37.835903227805851</v>
      </c>
      <c r="BB23" s="272">
        <v>-0.34204956602973441</v>
      </c>
      <c r="BC23" s="221">
        <v>-0.52542702220888682</v>
      </c>
      <c r="BD23" s="272">
        <v>0.34867428707171444</v>
      </c>
      <c r="BE23" s="221">
        <v>-0.26341694013351652</v>
      </c>
      <c r="BF23" s="272">
        <v>-0.64300253970741839</v>
      </c>
      <c r="BG23" s="221">
        <v>4117.7045376679534</v>
      </c>
      <c r="BH23" s="272">
        <v>0.13742854294454959</v>
      </c>
      <c r="BI23" s="221">
        <v>-0.19345159040249699</v>
      </c>
      <c r="BJ23" s="445">
        <v>0</v>
      </c>
      <c r="BL23" s="412">
        <v>222</v>
      </c>
      <c r="BM23" s="425"/>
      <c r="BN23" s="235">
        <v>1690</v>
      </c>
      <c r="BO23" s="302">
        <v>1.39</v>
      </c>
      <c r="BP23" s="232">
        <v>1.39</v>
      </c>
      <c r="BQ23" s="71">
        <v>319259870</v>
      </c>
      <c r="BR23" s="235">
        <v>1668</v>
      </c>
      <c r="BS23" s="302">
        <v>1.39</v>
      </c>
      <c r="BT23" s="232">
        <v>1.39</v>
      </c>
      <c r="BU23" s="71">
        <v>417176780</v>
      </c>
      <c r="BV23" s="235">
        <v>1663</v>
      </c>
      <c r="BW23" s="302">
        <v>1.39</v>
      </c>
      <c r="BX23" s="232">
        <v>1.39</v>
      </c>
      <c r="BY23" s="71">
        <v>429511350</v>
      </c>
      <c r="BZ23" s="463">
        <v>-14049</v>
      </c>
      <c r="CA23" s="235">
        <v>3777810</v>
      </c>
      <c r="CB23" s="235">
        <v>38404</v>
      </c>
      <c r="CC23" s="235">
        <v>-246548</v>
      </c>
      <c r="CD23" s="235">
        <v>-4592</v>
      </c>
      <c r="CE23" s="235">
        <v>0</v>
      </c>
      <c r="CF23" s="235">
        <v>506720</v>
      </c>
      <c r="CG23" s="235">
        <v>16457</v>
      </c>
      <c r="CH23" s="235">
        <v>-33702</v>
      </c>
      <c r="CI23" s="235">
        <v>75892</v>
      </c>
      <c r="CJ23" s="235">
        <v>0</v>
      </c>
      <c r="CK23" s="235">
        <v>231836</v>
      </c>
      <c r="CL23" s="235">
        <v>3172</v>
      </c>
      <c r="CM23" s="235">
        <v>-42358</v>
      </c>
      <c r="CN23" s="235">
        <v>0</v>
      </c>
      <c r="CO23" s="235">
        <v>0</v>
      </c>
      <c r="CP23" s="235">
        <v>-314</v>
      </c>
      <c r="CQ23" s="235">
        <v>641</v>
      </c>
      <c r="CR23" s="235">
        <v>-187</v>
      </c>
      <c r="CS23" s="235">
        <v>0</v>
      </c>
      <c r="CT23" s="235">
        <v>1435</v>
      </c>
      <c r="CU23" s="235">
        <v>12808</v>
      </c>
      <c r="CV23" s="235">
        <v>0</v>
      </c>
      <c r="CW23" s="235">
        <v>4323425</v>
      </c>
      <c r="CX23" s="463">
        <v>-8056</v>
      </c>
      <c r="CY23" s="544">
        <v>4264142</v>
      </c>
      <c r="CZ23" s="544">
        <v>55207</v>
      </c>
      <c r="DA23" s="544">
        <v>-182227</v>
      </c>
      <c r="DB23" s="544">
        <v>-6575</v>
      </c>
      <c r="DC23" s="544">
        <v>0</v>
      </c>
      <c r="DD23" s="544">
        <v>569034</v>
      </c>
      <c r="DE23" s="544">
        <v>13305</v>
      </c>
      <c r="DF23" s="544">
        <v>-26972</v>
      </c>
      <c r="DG23" s="544">
        <v>30414</v>
      </c>
      <c r="DH23" s="544">
        <v>0</v>
      </c>
      <c r="DI23" s="544">
        <v>175745</v>
      </c>
      <c r="DJ23" s="544">
        <v>7964</v>
      </c>
      <c r="DK23" s="544">
        <v>-62163</v>
      </c>
      <c r="DL23" s="544">
        <v>0</v>
      </c>
      <c r="DM23" s="544">
        <v>0</v>
      </c>
      <c r="DN23" s="544">
        <v>598</v>
      </c>
      <c r="DO23" s="544">
        <v>4523</v>
      </c>
      <c r="DP23" s="544">
        <v>-106</v>
      </c>
      <c r="DQ23" s="544">
        <v>0</v>
      </c>
      <c r="DR23" s="544">
        <v>427</v>
      </c>
      <c r="DS23" s="544">
        <v>3827</v>
      </c>
      <c r="DT23" s="544">
        <v>0</v>
      </c>
      <c r="DU23" s="544">
        <v>4839087</v>
      </c>
      <c r="DV23" s="463">
        <v>-22785</v>
      </c>
      <c r="DW23" s="235">
        <v>3883322</v>
      </c>
      <c r="DX23" s="235">
        <v>44868</v>
      </c>
      <c r="DY23" s="235">
        <v>-241233</v>
      </c>
      <c r="DZ23" s="235">
        <v>-4146</v>
      </c>
      <c r="EA23" s="235">
        <v>0</v>
      </c>
      <c r="EB23" s="235">
        <v>611722</v>
      </c>
      <c r="EC23" s="235">
        <v>17612</v>
      </c>
      <c r="ED23" s="235">
        <v>-38743</v>
      </c>
      <c r="EE23" s="235">
        <v>-92316</v>
      </c>
      <c r="EF23" s="235">
        <v>0</v>
      </c>
      <c r="EG23" s="235">
        <v>84371</v>
      </c>
      <c r="EH23" s="235">
        <v>5442</v>
      </c>
      <c r="EI23" s="235">
        <v>-75</v>
      </c>
      <c r="EJ23" s="235">
        <v>0</v>
      </c>
      <c r="EK23" s="235">
        <v>0</v>
      </c>
      <c r="EL23" s="235">
        <v>260</v>
      </c>
      <c r="EM23" s="235">
        <v>4337</v>
      </c>
      <c r="EN23" s="235">
        <v>-112</v>
      </c>
      <c r="EO23" s="235">
        <v>0</v>
      </c>
      <c r="EP23" s="235">
        <v>0</v>
      </c>
      <c r="EQ23" s="235">
        <v>16676</v>
      </c>
      <c r="ER23" s="235">
        <v>0</v>
      </c>
      <c r="ES23" s="235">
        <v>4269200</v>
      </c>
      <c r="ET23" s="254"/>
      <c r="EU23" s="254"/>
      <c r="EV23" s="254"/>
      <c r="EW23" s="254"/>
      <c r="EY23" s="397">
        <v>40.08870076425027</v>
      </c>
      <c r="EZ23" s="226">
        <v>-0.28476004227747764</v>
      </c>
      <c r="FA23" s="397">
        <v>-0.59048683913045874</v>
      </c>
      <c r="FB23" s="226">
        <v>0.31462919992694671</v>
      </c>
      <c r="FC23" s="221">
        <v>-0.27656181614566561</v>
      </c>
      <c r="FD23" s="226">
        <v>-0.66173378769915681</v>
      </c>
      <c r="FE23" s="221">
        <v>4198.8651916336703</v>
      </c>
      <c r="FF23" s="226">
        <v>0.13483565690244825</v>
      </c>
      <c r="FG23" s="221">
        <v>-0.191675071738034</v>
      </c>
      <c r="FH23" s="226">
        <v>0</v>
      </c>
      <c r="FI23" s="232"/>
      <c r="FJ23" s="393">
        <v>222</v>
      </c>
      <c r="FK23" s="430"/>
      <c r="FL23" s="468">
        <v>0.2264489145588528</v>
      </c>
      <c r="FM23" s="469">
        <v>0</v>
      </c>
      <c r="FN23" s="472">
        <v>5.2441744672376016</v>
      </c>
      <c r="FO23" s="386">
        <v>0</v>
      </c>
      <c r="FQ23" s="390">
        <v>390.25</v>
      </c>
      <c r="FR23" s="391">
        <v>653148.41666666674</v>
      </c>
      <c r="FS23" s="392">
        <v>7.6510522477118059E-4</v>
      </c>
      <c r="FT23" s="278">
        <v>12241.683596338889</v>
      </c>
      <c r="FV23" s="555">
        <v>0</v>
      </c>
      <c r="FW23" s="551">
        <v>0</v>
      </c>
      <c r="FX23" s="547">
        <v>838</v>
      </c>
      <c r="FY23" s="545">
        <v>5082</v>
      </c>
      <c r="FZ23" s="555">
        <v>0</v>
      </c>
    </row>
    <row r="24" spans="1:182" x14ac:dyDescent="0.2">
      <c r="A24" s="65">
        <v>21</v>
      </c>
      <c r="B24" s="65">
        <v>861</v>
      </c>
      <c r="C24" s="66">
        <v>2601</v>
      </c>
      <c r="D24" s="67" t="s">
        <v>445</v>
      </c>
      <c r="E24" s="75">
        <v>351</v>
      </c>
      <c r="F24" s="220">
        <v>11399.666666666666</v>
      </c>
      <c r="G24" s="220">
        <v>24510938.333333332</v>
      </c>
      <c r="H24" s="214">
        <v>1.34</v>
      </c>
      <c r="I24" s="220">
        <v>18291745.024875622</v>
      </c>
      <c r="J24" s="220">
        <v>2230108.6666666665</v>
      </c>
      <c r="K24" s="209">
        <v>0</v>
      </c>
      <c r="L24" s="216">
        <v>1.65</v>
      </c>
      <c r="M24" s="220">
        <v>30181379.291044772</v>
      </c>
      <c r="N24" s="220">
        <v>2751304.7533333334</v>
      </c>
      <c r="O24" s="220">
        <v>44570.666666666664</v>
      </c>
      <c r="P24" s="220">
        <v>32977254.711044777</v>
      </c>
      <c r="Q24" s="221">
        <v>2892.8262268819071</v>
      </c>
      <c r="R24" s="221">
        <v>2681.4037114060652</v>
      </c>
      <c r="S24" s="221">
        <v>107.884770002238</v>
      </c>
      <c r="T24" s="381">
        <v>2892.8262268819071</v>
      </c>
      <c r="U24" s="222">
        <v>2746.534559255173</v>
      </c>
      <c r="V24" s="222">
        <v>105.32640913378519</v>
      </c>
      <c r="W24" s="223">
        <v>-891754.09483352536</v>
      </c>
      <c r="X24" s="224">
        <v>-78.226330726061477</v>
      </c>
      <c r="Y24" s="225">
        <v>104.96740510140994</v>
      </c>
      <c r="Z24" s="223">
        <v>0</v>
      </c>
      <c r="AA24" s="224">
        <v>0</v>
      </c>
      <c r="AB24" s="226">
        <v>104.96740510140994</v>
      </c>
      <c r="AC24" s="227">
        <v>0</v>
      </c>
      <c r="AD24" s="228">
        <v>0</v>
      </c>
      <c r="AE24" s="229">
        <v>0</v>
      </c>
      <c r="AF24" s="230">
        <v>0</v>
      </c>
      <c r="AG24" s="231">
        <v>104.96740510140994</v>
      </c>
      <c r="AH24" s="223">
        <v>-891754.09483352536</v>
      </c>
      <c r="AI24" s="224">
        <v>-78.226330726061477</v>
      </c>
      <c r="AJ24" s="226">
        <v>104.96740510140994</v>
      </c>
      <c r="AK24" s="232">
        <v>0</v>
      </c>
      <c r="AL24" s="444">
        <v>0.2040410538319834</v>
      </c>
      <c r="AM24" s="232">
        <v>0</v>
      </c>
      <c r="AN24" s="232">
        <v>5.7804321763794269</v>
      </c>
      <c r="AO24" s="232">
        <v>0</v>
      </c>
      <c r="AP24" s="223">
        <v>0</v>
      </c>
      <c r="AQ24" s="224">
        <v>107.884770002238</v>
      </c>
      <c r="AR24" s="224">
        <v>0</v>
      </c>
      <c r="AS24" s="233">
        <v>0</v>
      </c>
      <c r="AT24" s="234">
        <v>0</v>
      </c>
      <c r="AU24" s="254"/>
      <c r="AV24" s="221">
        <v>775.24</v>
      </c>
      <c r="AW24" s="221">
        <v>8837477.586666666</v>
      </c>
      <c r="AX24" s="271">
        <v>1.044457006462584E-2</v>
      </c>
      <c r="AY24" s="298">
        <v>164501.97851785697</v>
      </c>
      <c r="AZ24" s="213"/>
      <c r="BA24" s="221">
        <v>51.986810176541013</v>
      </c>
      <c r="BB24" s="272">
        <v>-3.6264660415936721E-3</v>
      </c>
      <c r="BC24" s="221">
        <v>-2.1583335265498049</v>
      </c>
      <c r="BD24" s="272">
        <v>0.19013604266702441</v>
      </c>
      <c r="BE24" s="221">
        <v>7.960575911649824E-2</v>
      </c>
      <c r="BF24" s="272">
        <v>0.1442992910927661</v>
      </c>
      <c r="BG24" s="221">
        <v>2068.5011650607908</v>
      </c>
      <c r="BH24" s="272">
        <v>-0.44881584934618801</v>
      </c>
      <c r="BI24" s="221">
        <v>0.19490617926609621</v>
      </c>
      <c r="BJ24" s="445">
        <v>0</v>
      </c>
      <c r="BL24" s="412">
        <v>1748.5</v>
      </c>
      <c r="BM24" s="425"/>
      <c r="BN24" s="235">
        <v>11393</v>
      </c>
      <c r="BO24" s="302">
        <v>1.34</v>
      </c>
      <c r="BP24" s="232">
        <v>1.34</v>
      </c>
      <c r="BQ24" s="71">
        <v>2102045080</v>
      </c>
      <c r="BR24" s="235">
        <v>11468</v>
      </c>
      <c r="BS24" s="302">
        <v>1.34</v>
      </c>
      <c r="BT24" s="232">
        <v>1.34</v>
      </c>
      <c r="BU24" s="71">
        <v>2430763050</v>
      </c>
      <c r="BV24" s="235">
        <v>11522</v>
      </c>
      <c r="BW24" s="302">
        <v>1.34</v>
      </c>
      <c r="BX24" s="232">
        <v>1.34</v>
      </c>
      <c r="BY24" s="71">
        <v>2463069890</v>
      </c>
      <c r="BZ24" s="463">
        <v>-246152</v>
      </c>
      <c r="CA24" s="235">
        <v>18502059</v>
      </c>
      <c r="CB24" s="235">
        <v>549398</v>
      </c>
      <c r="CC24" s="235">
        <v>-636671</v>
      </c>
      <c r="CD24" s="235">
        <v>-6491</v>
      </c>
      <c r="CE24" s="235">
        <v>0</v>
      </c>
      <c r="CF24" s="235">
        <v>1625577</v>
      </c>
      <c r="CG24" s="235">
        <v>119461</v>
      </c>
      <c r="CH24" s="235">
        <v>-136327</v>
      </c>
      <c r="CI24" s="235">
        <v>277133</v>
      </c>
      <c r="CJ24" s="235">
        <v>11629</v>
      </c>
      <c r="CK24" s="235">
        <v>2212602</v>
      </c>
      <c r="CL24" s="235">
        <v>906361</v>
      </c>
      <c r="CM24" s="235">
        <v>-471635</v>
      </c>
      <c r="CN24" s="235">
        <v>0</v>
      </c>
      <c r="CO24" s="235">
        <v>-530000</v>
      </c>
      <c r="CP24" s="235">
        <v>45687</v>
      </c>
      <c r="CQ24" s="235">
        <v>9552</v>
      </c>
      <c r="CR24" s="235">
        <v>-2769</v>
      </c>
      <c r="CS24" s="235">
        <v>0</v>
      </c>
      <c r="CT24" s="235">
        <v>46605</v>
      </c>
      <c r="CU24" s="235">
        <v>32738</v>
      </c>
      <c r="CV24" s="235">
        <v>0</v>
      </c>
      <c r="CW24" s="235">
        <v>22308757</v>
      </c>
      <c r="CX24" s="463">
        <v>-208628</v>
      </c>
      <c r="CY24" s="544">
        <v>19600227</v>
      </c>
      <c r="CZ24" s="544">
        <v>703692</v>
      </c>
      <c r="DA24" s="544">
        <v>-438526</v>
      </c>
      <c r="DB24" s="544">
        <v>-6065</v>
      </c>
      <c r="DC24" s="544">
        <v>0</v>
      </c>
      <c r="DD24" s="544">
        <v>1643305</v>
      </c>
      <c r="DE24" s="544">
        <v>116521</v>
      </c>
      <c r="DF24" s="544">
        <v>-91001</v>
      </c>
      <c r="DG24" s="544">
        <v>514085</v>
      </c>
      <c r="DH24" s="544">
        <v>6155</v>
      </c>
      <c r="DI24" s="544">
        <v>6289606</v>
      </c>
      <c r="DJ24" s="544">
        <v>228639</v>
      </c>
      <c r="DK24" s="544">
        <v>-451393</v>
      </c>
      <c r="DL24" s="544">
        <v>-1701</v>
      </c>
      <c r="DM24" s="544">
        <v>310000</v>
      </c>
      <c r="DN24" s="544">
        <v>120189</v>
      </c>
      <c r="DO24" s="544">
        <v>8457</v>
      </c>
      <c r="DP24" s="544">
        <v>-4398</v>
      </c>
      <c r="DQ24" s="544">
        <v>0</v>
      </c>
      <c r="DR24" s="544">
        <v>41745</v>
      </c>
      <c r="DS24" s="544">
        <v>29065</v>
      </c>
      <c r="DT24" s="544">
        <v>0</v>
      </c>
      <c r="DU24" s="544">
        <v>28409974</v>
      </c>
      <c r="DV24" s="463">
        <v>-244611</v>
      </c>
      <c r="DW24" s="235">
        <v>18865308</v>
      </c>
      <c r="DX24" s="235">
        <v>458887</v>
      </c>
      <c r="DY24" s="235">
        <v>-371077</v>
      </c>
      <c r="DZ24" s="235">
        <v>-3505</v>
      </c>
      <c r="EA24" s="235">
        <v>0</v>
      </c>
      <c r="EB24" s="235">
        <v>1993280</v>
      </c>
      <c r="EC24" s="235">
        <v>110057</v>
      </c>
      <c r="ED24" s="235">
        <v>-102375</v>
      </c>
      <c r="EE24" s="235">
        <v>314246</v>
      </c>
      <c r="EF24" s="235">
        <v>6443</v>
      </c>
      <c r="EG24" s="235">
        <v>3091988</v>
      </c>
      <c r="EH24" s="235">
        <v>430887</v>
      </c>
      <c r="EI24" s="235">
        <v>-389518</v>
      </c>
      <c r="EJ24" s="235">
        <v>0</v>
      </c>
      <c r="EK24" s="235">
        <v>-326000</v>
      </c>
      <c r="EL24" s="235">
        <v>-61902</v>
      </c>
      <c r="EM24" s="235">
        <v>5768</v>
      </c>
      <c r="EN24" s="235">
        <v>-1570</v>
      </c>
      <c r="EO24" s="235">
        <v>0</v>
      </c>
      <c r="EP24" s="235">
        <v>-2955</v>
      </c>
      <c r="EQ24" s="235">
        <v>27811</v>
      </c>
      <c r="ER24" s="235">
        <v>0</v>
      </c>
      <c r="ES24" s="235">
        <v>23801162</v>
      </c>
      <c r="ET24" s="254"/>
      <c r="EU24" s="254"/>
      <c r="EV24" s="254"/>
      <c r="EW24" s="254"/>
      <c r="EY24" s="397">
        <v>51.459064529267046</v>
      </c>
      <c r="EZ24" s="226">
        <v>-1.6807698849124666E-2</v>
      </c>
      <c r="FA24" s="397">
        <v>-2.0598920104217227</v>
      </c>
      <c r="FB24" s="226">
        <v>0.21168358602991857</v>
      </c>
      <c r="FC24" s="221">
        <v>6.5590020130265284E-2</v>
      </c>
      <c r="FD24" s="226">
        <v>0.18826424751720672</v>
      </c>
      <c r="FE24" s="221">
        <v>2307.1350716523038</v>
      </c>
      <c r="FF24" s="226">
        <v>-0.4043597171631767</v>
      </c>
      <c r="FG24" s="221">
        <v>0.19687496296529433</v>
      </c>
      <c r="FH24" s="226">
        <v>0</v>
      </c>
      <c r="FI24" s="232"/>
      <c r="FJ24" s="393">
        <v>1748.5</v>
      </c>
      <c r="FK24" s="430"/>
      <c r="FL24" s="468">
        <v>0.20294913183840851</v>
      </c>
      <c r="FM24" s="469">
        <v>0</v>
      </c>
      <c r="FN24" s="472">
        <v>5.7494982985777856</v>
      </c>
      <c r="FO24" s="386">
        <v>0</v>
      </c>
      <c r="FQ24" s="390">
        <v>800.61</v>
      </c>
      <c r="FR24" s="391">
        <v>9175791.2100000009</v>
      </c>
      <c r="FS24" s="392">
        <v>1.0748622544335659E-2</v>
      </c>
      <c r="FT24" s="278">
        <v>171977.96070937056</v>
      </c>
      <c r="FV24" s="555">
        <v>0</v>
      </c>
      <c r="FW24" s="551">
        <v>0</v>
      </c>
      <c r="FX24" s="547">
        <v>133712</v>
      </c>
      <c r="FY24" s="545">
        <v>161166</v>
      </c>
      <c r="FZ24" s="555">
        <v>0</v>
      </c>
    </row>
    <row r="25" spans="1:182" x14ac:dyDescent="0.2">
      <c r="A25" s="65">
        <v>22</v>
      </c>
      <c r="B25" s="65">
        <v>681</v>
      </c>
      <c r="C25" s="66">
        <v>6501</v>
      </c>
      <c r="D25" s="67" t="s">
        <v>323</v>
      </c>
      <c r="E25" s="75"/>
      <c r="F25" s="220">
        <v>290.66666666666669</v>
      </c>
      <c r="G25" s="220">
        <v>761585</v>
      </c>
      <c r="H25" s="214">
        <v>1.93</v>
      </c>
      <c r="I25" s="220">
        <v>394603.62694300519</v>
      </c>
      <c r="J25" s="220">
        <v>55967</v>
      </c>
      <c r="K25" s="209">
        <v>0</v>
      </c>
      <c r="L25" s="216">
        <v>1.65</v>
      </c>
      <c r="M25" s="220">
        <v>651095.98445595847</v>
      </c>
      <c r="N25" s="220">
        <v>69808.33</v>
      </c>
      <c r="O25" s="220">
        <v>1741.6666666666667</v>
      </c>
      <c r="P25" s="220">
        <v>722645.98112262518</v>
      </c>
      <c r="Q25" s="221">
        <v>2486.1673662475637</v>
      </c>
      <c r="R25" s="221">
        <v>2681.4037114060652</v>
      </c>
      <c r="S25" s="221">
        <v>92.718875403654749</v>
      </c>
      <c r="T25" s="381">
        <v>2486.1673662475637</v>
      </c>
      <c r="U25" s="222">
        <v>2746.534559255173</v>
      </c>
      <c r="V25" s="222">
        <v>90.520155949604444</v>
      </c>
      <c r="W25" s="223">
        <v>20997.018133979636</v>
      </c>
      <c r="X25" s="224">
        <v>72.237447708645533</v>
      </c>
      <c r="Y25" s="225">
        <v>95.412891504302479</v>
      </c>
      <c r="Z25" s="223">
        <v>0</v>
      </c>
      <c r="AA25" s="224">
        <v>0</v>
      </c>
      <c r="AB25" s="226">
        <v>95.412891504302479</v>
      </c>
      <c r="AC25" s="227">
        <v>0</v>
      </c>
      <c r="AD25" s="228">
        <v>0</v>
      </c>
      <c r="AE25" s="229">
        <v>0</v>
      </c>
      <c r="AF25" s="230">
        <v>0</v>
      </c>
      <c r="AG25" s="231">
        <v>95.412891504302479</v>
      </c>
      <c r="AH25" s="223">
        <v>20997.018133979636</v>
      </c>
      <c r="AI25" s="224">
        <v>72.237447708645533</v>
      </c>
      <c r="AJ25" s="226">
        <v>95.412891504302479</v>
      </c>
      <c r="AK25" s="232">
        <v>0</v>
      </c>
      <c r="AL25" s="444">
        <v>1.3142201834862384</v>
      </c>
      <c r="AM25" s="232">
        <v>13919.754691339425</v>
      </c>
      <c r="AN25" s="232">
        <v>11.157110091743119</v>
      </c>
      <c r="AO25" s="232">
        <v>0</v>
      </c>
      <c r="AP25" s="223">
        <v>13919.754691339425</v>
      </c>
      <c r="AQ25" s="224">
        <v>92.718875403654749</v>
      </c>
      <c r="AR25" s="224">
        <v>0</v>
      </c>
      <c r="AS25" s="233">
        <v>0</v>
      </c>
      <c r="AT25" s="234">
        <v>13919.754691339425</v>
      </c>
      <c r="AU25" s="254"/>
      <c r="AV25" s="221">
        <v>708.36</v>
      </c>
      <c r="AW25" s="221">
        <v>205896.64</v>
      </c>
      <c r="AX25" s="271">
        <v>2.4333887825589076E-4</v>
      </c>
      <c r="AY25" s="298">
        <v>3832.5873325302796</v>
      </c>
      <c r="AZ25" s="213"/>
      <c r="BA25" s="221">
        <v>83.82655448621351</v>
      </c>
      <c r="BB25" s="272">
        <v>0.75783037987966728</v>
      </c>
      <c r="BC25" s="221">
        <v>0.47829125911485376</v>
      </c>
      <c r="BD25" s="272">
        <v>0.44612489662892635</v>
      </c>
      <c r="BE25" s="221">
        <v>0.62473928080855956</v>
      </c>
      <c r="BF25" s="272">
        <v>1.3954836022100237</v>
      </c>
      <c r="BG25" s="221">
        <v>4594.0596404910493</v>
      </c>
      <c r="BH25" s="272">
        <v>0.2737061381808974</v>
      </c>
      <c r="BI25" s="221">
        <v>0.58143318513442988</v>
      </c>
      <c r="BJ25" s="445">
        <v>0</v>
      </c>
      <c r="BL25" s="412">
        <v>16.350000000000001</v>
      </c>
      <c r="BM25" s="425"/>
      <c r="BN25" s="235">
        <v>292</v>
      </c>
      <c r="BO25" s="302">
        <v>1.93</v>
      </c>
      <c r="BP25" s="232">
        <v>1.93</v>
      </c>
      <c r="BQ25" s="71">
        <v>56500890</v>
      </c>
      <c r="BR25" s="235">
        <v>286</v>
      </c>
      <c r="BS25" s="302">
        <v>1.93</v>
      </c>
      <c r="BT25" s="232">
        <v>1.93</v>
      </c>
      <c r="BU25" s="71">
        <v>54682600</v>
      </c>
      <c r="BV25" s="235">
        <v>276</v>
      </c>
      <c r="BW25" s="302">
        <v>1.93</v>
      </c>
      <c r="BX25" s="232">
        <v>1.93</v>
      </c>
      <c r="BY25" s="71">
        <v>54913740</v>
      </c>
      <c r="BZ25" s="463">
        <v>-5096</v>
      </c>
      <c r="CA25" s="235">
        <v>675465</v>
      </c>
      <c r="CB25" s="235">
        <v>6522</v>
      </c>
      <c r="CC25" s="235">
        <v>-36529</v>
      </c>
      <c r="CD25" s="235">
        <v>-198</v>
      </c>
      <c r="CE25" s="235">
        <v>0</v>
      </c>
      <c r="CF25" s="235">
        <v>74462</v>
      </c>
      <c r="CG25" s="235">
        <v>1824</v>
      </c>
      <c r="CH25" s="235">
        <v>-14158</v>
      </c>
      <c r="CI25" s="235">
        <v>5232</v>
      </c>
      <c r="CJ25" s="235">
        <v>2400</v>
      </c>
      <c r="CK25" s="235">
        <v>49705</v>
      </c>
      <c r="CL25" s="235">
        <v>5883</v>
      </c>
      <c r="CM25" s="235">
        <v>0</v>
      </c>
      <c r="CN25" s="235">
        <v>0</v>
      </c>
      <c r="CO25" s="235">
        <v>0</v>
      </c>
      <c r="CP25" s="235">
        <v>3476</v>
      </c>
      <c r="CQ25" s="235">
        <v>249</v>
      </c>
      <c r="CR25" s="235">
        <v>-87</v>
      </c>
      <c r="CS25" s="235">
        <v>0</v>
      </c>
      <c r="CT25" s="235">
        <v>0</v>
      </c>
      <c r="CU25" s="235">
        <v>1444</v>
      </c>
      <c r="CV25" s="235">
        <v>0</v>
      </c>
      <c r="CW25" s="235">
        <v>770594</v>
      </c>
      <c r="CX25" s="463">
        <v>-12517</v>
      </c>
      <c r="CY25" s="544">
        <v>568193</v>
      </c>
      <c r="CZ25" s="544">
        <v>11140</v>
      </c>
      <c r="DA25" s="544">
        <v>-57324</v>
      </c>
      <c r="DB25" s="544">
        <v>-331</v>
      </c>
      <c r="DC25" s="544">
        <v>0</v>
      </c>
      <c r="DD25" s="544">
        <v>48875</v>
      </c>
      <c r="DE25" s="544">
        <v>2161</v>
      </c>
      <c r="DF25" s="544">
        <v>-4910</v>
      </c>
      <c r="DG25" s="544">
        <v>0</v>
      </c>
      <c r="DH25" s="544">
        <v>2709</v>
      </c>
      <c r="DI25" s="544">
        <v>90985</v>
      </c>
      <c r="DJ25" s="544">
        <v>-152</v>
      </c>
      <c r="DK25" s="544">
        <v>0</v>
      </c>
      <c r="DL25" s="544">
        <v>0</v>
      </c>
      <c r="DM25" s="544">
        <v>0</v>
      </c>
      <c r="DN25" s="544">
        <v>836</v>
      </c>
      <c r="DO25" s="544">
        <v>222</v>
      </c>
      <c r="DP25" s="544">
        <v>0</v>
      </c>
      <c r="DQ25" s="544">
        <v>0</v>
      </c>
      <c r="DR25" s="544">
        <v>0</v>
      </c>
      <c r="DS25" s="544">
        <v>1253</v>
      </c>
      <c r="DT25" s="544">
        <v>0</v>
      </c>
      <c r="DU25" s="544">
        <v>651140</v>
      </c>
      <c r="DV25" s="463">
        <v>-4592</v>
      </c>
      <c r="DW25" s="235">
        <v>575208</v>
      </c>
      <c r="DX25" s="235">
        <v>6796</v>
      </c>
      <c r="DY25" s="235">
        <v>-15987</v>
      </c>
      <c r="DZ25" s="235">
        <v>-113</v>
      </c>
      <c r="EA25" s="235">
        <v>0</v>
      </c>
      <c r="EB25" s="235">
        <v>93002</v>
      </c>
      <c r="EC25" s="235">
        <v>2492</v>
      </c>
      <c r="ED25" s="235">
        <v>-2501</v>
      </c>
      <c r="EE25" s="235">
        <v>-1849</v>
      </c>
      <c r="EF25" s="235">
        <v>12246</v>
      </c>
      <c r="EG25" s="235">
        <v>70697</v>
      </c>
      <c r="EH25" s="235">
        <v>8489</v>
      </c>
      <c r="EI25" s="235">
        <v>0</v>
      </c>
      <c r="EJ25" s="235">
        <v>0</v>
      </c>
      <c r="EK25" s="235">
        <v>0</v>
      </c>
      <c r="EL25" s="235">
        <v>-123</v>
      </c>
      <c r="EM25" s="235">
        <v>11</v>
      </c>
      <c r="EN25" s="235">
        <v>0</v>
      </c>
      <c r="EO25" s="235">
        <v>0</v>
      </c>
      <c r="EP25" s="235">
        <v>0</v>
      </c>
      <c r="EQ25" s="235">
        <v>4122</v>
      </c>
      <c r="ER25" s="235">
        <v>0</v>
      </c>
      <c r="ES25" s="235">
        <v>747898</v>
      </c>
      <c r="ET25" s="254"/>
      <c r="EU25" s="254"/>
      <c r="EV25" s="254"/>
      <c r="EW25" s="254"/>
      <c r="EY25" s="397">
        <v>81.455869869700322</v>
      </c>
      <c r="EZ25" s="226">
        <v>0.69009266532945013</v>
      </c>
      <c r="FA25" s="397">
        <v>-0.21775501106782458</v>
      </c>
      <c r="FB25" s="226">
        <v>0.34074256035914813</v>
      </c>
      <c r="FC25" s="221">
        <v>-8.7073547884437261E-2</v>
      </c>
      <c r="FD25" s="226">
        <v>-0.19099349452503653</v>
      </c>
      <c r="FE25" s="221">
        <v>4715.4358934444545</v>
      </c>
      <c r="FF25" s="226">
        <v>0.2820725856018505</v>
      </c>
      <c r="FG25" s="221">
        <v>0.13944228639042777</v>
      </c>
      <c r="FH25" s="226">
        <v>0</v>
      </c>
      <c r="FI25" s="232"/>
      <c r="FJ25" s="393">
        <v>16.350000000000001</v>
      </c>
      <c r="FK25" s="430"/>
      <c r="FL25" s="468">
        <v>1.3419203747072599</v>
      </c>
      <c r="FM25" s="469">
        <v>14236.231812139948</v>
      </c>
      <c r="FN25" s="472">
        <v>11.392271662763465</v>
      </c>
      <c r="FO25" s="386">
        <v>0</v>
      </c>
      <c r="FQ25" s="390">
        <v>520.16999999999996</v>
      </c>
      <c r="FR25" s="391">
        <v>148075.06</v>
      </c>
      <c r="FS25" s="392">
        <v>1.7345675067620192E-4</v>
      </c>
      <c r="FT25" s="278">
        <v>2775.3080108192307</v>
      </c>
      <c r="FV25" s="555">
        <v>0</v>
      </c>
      <c r="FW25" s="551">
        <v>0</v>
      </c>
      <c r="FX25" s="547">
        <v>5225</v>
      </c>
      <c r="FY25" s="545">
        <v>5378</v>
      </c>
      <c r="FZ25" s="555">
        <v>0</v>
      </c>
    </row>
    <row r="26" spans="1:182" x14ac:dyDescent="0.2">
      <c r="A26" s="65">
        <v>23</v>
      </c>
      <c r="B26" s="65">
        <v>972</v>
      </c>
      <c r="C26" s="66">
        <v>4502</v>
      </c>
      <c r="D26" s="67" t="s">
        <v>237</v>
      </c>
      <c r="E26" s="75"/>
      <c r="F26" s="220">
        <v>44.333333333333336</v>
      </c>
      <c r="G26" s="220">
        <v>119141</v>
      </c>
      <c r="H26" s="214">
        <v>1.24</v>
      </c>
      <c r="I26" s="220">
        <v>96081.451612903227</v>
      </c>
      <c r="J26" s="220">
        <v>10950.666666666666</v>
      </c>
      <c r="K26" s="209">
        <v>0</v>
      </c>
      <c r="L26" s="216">
        <v>1.65</v>
      </c>
      <c r="M26" s="220">
        <v>158534.39516129033</v>
      </c>
      <c r="N26" s="220">
        <v>11359.663333333332</v>
      </c>
      <c r="O26" s="220">
        <v>1184.3333333333333</v>
      </c>
      <c r="P26" s="220">
        <v>171078.39182795698</v>
      </c>
      <c r="Q26" s="221">
        <v>3858.9110938636909</v>
      </c>
      <c r="R26" s="221">
        <v>2681.4037114060652</v>
      </c>
      <c r="S26" s="221">
        <v>143.91384174821508</v>
      </c>
      <c r="T26" s="381">
        <v>3858.9110938636909</v>
      </c>
      <c r="U26" s="222">
        <v>2746.534559255173</v>
      </c>
      <c r="V26" s="222">
        <v>140.50109367311879</v>
      </c>
      <c r="W26" s="223">
        <v>-19315.046096913247</v>
      </c>
      <c r="X26" s="224">
        <v>-435.67773150932135</v>
      </c>
      <c r="Y26" s="225">
        <v>127.66572030137552</v>
      </c>
      <c r="Z26" s="223">
        <v>0</v>
      </c>
      <c r="AA26" s="224">
        <v>0</v>
      </c>
      <c r="AB26" s="226">
        <v>127.66572030137552</v>
      </c>
      <c r="AC26" s="227">
        <v>0</v>
      </c>
      <c r="AD26" s="228">
        <v>0</v>
      </c>
      <c r="AE26" s="229">
        <v>0</v>
      </c>
      <c r="AF26" s="230">
        <v>0</v>
      </c>
      <c r="AG26" s="231">
        <v>127.66572030137552</v>
      </c>
      <c r="AH26" s="223">
        <v>-19315.046096913247</v>
      </c>
      <c r="AI26" s="224">
        <v>-435.67773150932135</v>
      </c>
      <c r="AJ26" s="226">
        <v>127.66572030137552</v>
      </c>
      <c r="AK26" s="232">
        <v>0</v>
      </c>
      <c r="AL26" s="444">
        <v>3.1353383458646613</v>
      </c>
      <c r="AM26" s="232">
        <v>7482.6432690060519</v>
      </c>
      <c r="AN26" s="232">
        <v>62.210526315789473</v>
      </c>
      <c r="AO26" s="232">
        <v>17811.709970126311</v>
      </c>
      <c r="AP26" s="223">
        <v>25294.353239132361</v>
      </c>
      <c r="AQ26" s="224">
        <v>143.91384174821508</v>
      </c>
      <c r="AR26" s="224">
        <v>19.569208741075386</v>
      </c>
      <c r="AS26" s="233">
        <v>-4949.9047850707757</v>
      </c>
      <c r="AT26" s="234">
        <v>20344.448454061585</v>
      </c>
      <c r="AU26" s="254"/>
      <c r="AV26" s="221">
        <v>3.34</v>
      </c>
      <c r="AW26" s="221">
        <v>148.07333333333332</v>
      </c>
      <c r="AX26" s="271">
        <v>1.7500042173074767E-7</v>
      </c>
      <c r="AY26" s="298">
        <v>2.7562566422592756</v>
      </c>
      <c r="AZ26" s="213"/>
      <c r="BA26" s="221">
        <v>5.7863782642442665</v>
      </c>
      <c r="BB26" s="272">
        <v>-1.1085233779634125</v>
      </c>
      <c r="BC26" s="221">
        <v>-4.9281306824024655</v>
      </c>
      <c r="BD26" s="272">
        <v>-7.8782463860220864E-2</v>
      </c>
      <c r="BE26" s="221">
        <v>-3.2648350402183647E-2</v>
      </c>
      <c r="BF26" s="272">
        <v>-0.11334507510262602</v>
      </c>
      <c r="BG26" s="221">
        <v>22680.94349354005</v>
      </c>
      <c r="BH26" s="272">
        <v>5.4480750537334055</v>
      </c>
      <c r="BI26" s="221">
        <v>-1.6871814926649162</v>
      </c>
      <c r="BJ26" s="445">
        <v>6.22724947606544</v>
      </c>
      <c r="BL26" s="412">
        <v>0</v>
      </c>
      <c r="BM26" s="425"/>
      <c r="BN26" s="235">
        <v>45</v>
      </c>
      <c r="BO26" s="302">
        <v>1.24</v>
      </c>
      <c r="BP26" s="232">
        <v>1.24</v>
      </c>
      <c r="BQ26" s="71">
        <v>8949930</v>
      </c>
      <c r="BR26" s="235">
        <v>43</v>
      </c>
      <c r="BS26" s="302">
        <v>1.24</v>
      </c>
      <c r="BT26" s="232">
        <v>1.24</v>
      </c>
      <c r="BU26" s="71">
        <v>9387940</v>
      </c>
      <c r="BV26" s="235">
        <v>43</v>
      </c>
      <c r="BW26" s="302">
        <v>1.24</v>
      </c>
      <c r="BX26" s="232">
        <v>1.24</v>
      </c>
      <c r="BY26" s="71">
        <v>9791150</v>
      </c>
      <c r="BZ26" s="463">
        <v>-1536</v>
      </c>
      <c r="CA26" s="235">
        <v>81583</v>
      </c>
      <c r="CB26" s="235">
        <v>0</v>
      </c>
      <c r="CC26" s="235">
        <v>-3734</v>
      </c>
      <c r="CD26" s="235">
        <v>0</v>
      </c>
      <c r="CE26" s="235">
        <v>0</v>
      </c>
      <c r="CF26" s="235">
        <v>5935</v>
      </c>
      <c r="CG26" s="235">
        <v>3</v>
      </c>
      <c r="CH26" s="235">
        <v>-758</v>
      </c>
      <c r="CI26" s="235">
        <v>3</v>
      </c>
      <c r="CJ26" s="235">
        <v>0</v>
      </c>
      <c r="CK26" s="235">
        <v>79</v>
      </c>
      <c r="CL26" s="235">
        <v>43030</v>
      </c>
      <c r="CM26" s="235">
        <v>0</v>
      </c>
      <c r="CN26" s="235">
        <v>0</v>
      </c>
      <c r="CO26" s="235">
        <v>0</v>
      </c>
      <c r="CP26" s="235">
        <v>39</v>
      </c>
      <c r="CQ26" s="235">
        <v>12</v>
      </c>
      <c r="CR26" s="235">
        <v>0</v>
      </c>
      <c r="CS26" s="235">
        <v>0</v>
      </c>
      <c r="CT26" s="235">
        <v>0</v>
      </c>
      <c r="CU26" s="235">
        <v>0</v>
      </c>
      <c r="CV26" s="235">
        <v>0</v>
      </c>
      <c r="CW26" s="235">
        <v>124656</v>
      </c>
      <c r="CX26" s="463">
        <v>-1</v>
      </c>
      <c r="CY26" s="544">
        <v>72310</v>
      </c>
      <c r="CZ26" s="544">
        <v>0</v>
      </c>
      <c r="DA26" s="544">
        <v>-3074</v>
      </c>
      <c r="DB26" s="544">
        <v>0</v>
      </c>
      <c r="DC26" s="544">
        <v>0</v>
      </c>
      <c r="DD26" s="544">
        <v>6126</v>
      </c>
      <c r="DE26" s="544">
        <v>3</v>
      </c>
      <c r="DF26" s="544">
        <v>-905</v>
      </c>
      <c r="DG26" s="544">
        <v>0</v>
      </c>
      <c r="DH26" s="544">
        <v>0</v>
      </c>
      <c r="DI26" s="544">
        <v>29</v>
      </c>
      <c r="DJ26" s="544">
        <v>909</v>
      </c>
      <c r="DK26" s="544">
        <v>0</v>
      </c>
      <c r="DL26" s="544">
        <v>0</v>
      </c>
      <c r="DM26" s="544">
        <v>25000</v>
      </c>
      <c r="DN26" s="544">
        <v>10</v>
      </c>
      <c r="DO26" s="544">
        <v>6</v>
      </c>
      <c r="DP26" s="544">
        <v>0</v>
      </c>
      <c r="DQ26" s="544">
        <v>0</v>
      </c>
      <c r="DR26" s="544">
        <v>0</v>
      </c>
      <c r="DS26" s="544">
        <v>0</v>
      </c>
      <c r="DT26" s="544">
        <v>0</v>
      </c>
      <c r="DU26" s="544">
        <v>100413</v>
      </c>
      <c r="DV26" s="463">
        <v>0</v>
      </c>
      <c r="DW26" s="235">
        <v>85244</v>
      </c>
      <c r="DX26" s="235">
        <v>1498</v>
      </c>
      <c r="DY26" s="235">
        <v>-2113</v>
      </c>
      <c r="DZ26" s="235">
        <v>0</v>
      </c>
      <c r="EA26" s="235">
        <v>0</v>
      </c>
      <c r="EB26" s="235">
        <v>7889</v>
      </c>
      <c r="EC26" s="235">
        <v>33</v>
      </c>
      <c r="ED26" s="235">
        <v>-620</v>
      </c>
      <c r="EE26" s="235">
        <v>1396</v>
      </c>
      <c r="EF26" s="235">
        <v>0</v>
      </c>
      <c r="EG26" s="235">
        <v>-44</v>
      </c>
      <c r="EH26" s="235">
        <v>67545</v>
      </c>
      <c r="EI26" s="235">
        <v>0</v>
      </c>
      <c r="EJ26" s="235">
        <v>0</v>
      </c>
      <c r="EK26" s="235">
        <v>0</v>
      </c>
      <c r="EL26" s="235">
        <v>10</v>
      </c>
      <c r="EM26" s="235">
        <v>0</v>
      </c>
      <c r="EN26" s="235">
        <v>0</v>
      </c>
      <c r="EO26" s="235">
        <v>0</v>
      </c>
      <c r="EP26" s="235">
        <v>0</v>
      </c>
      <c r="EQ26" s="235">
        <v>0</v>
      </c>
      <c r="ER26" s="235">
        <v>0</v>
      </c>
      <c r="ES26" s="235">
        <v>160838</v>
      </c>
      <c r="ET26" s="254"/>
      <c r="EU26" s="254"/>
      <c r="EV26" s="254"/>
      <c r="EW26" s="254"/>
      <c r="EY26" s="397">
        <v>6.4545986343489643</v>
      </c>
      <c r="EZ26" s="226">
        <v>-1.0773764150749681</v>
      </c>
      <c r="FA26" s="397">
        <v>-7.3566883079326653</v>
      </c>
      <c r="FB26" s="226">
        <v>-0.15940667361276001</v>
      </c>
      <c r="FC26" s="221">
        <v>-2.8018583123383883E-2</v>
      </c>
      <c r="FD26" s="226">
        <v>-4.4284932142265809E-2</v>
      </c>
      <c r="FE26" s="221">
        <v>25796.405875968998</v>
      </c>
      <c r="FF26" s="226">
        <v>6.2907317359385244</v>
      </c>
      <c r="FG26" s="221">
        <v>-1.8929499391921296</v>
      </c>
      <c r="FH26" s="226">
        <v>20.924995656580681</v>
      </c>
      <c r="FI26" s="232"/>
      <c r="FJ26" s="393">
        <v>0</v>
      </c>
      <c r="FK26" s="430"/>
      <c r="FL26" s="468">
        <v>3.1832061068702293</v>
      </c>
      <c r="FM26" s="469">
        <v>7486.6374860280375</v>
      </c>
      <c r="FN26" s="472">
        <v>63.160305343511453</v>
      </c>
      <c r="FO26" s="386">
        <v>17569.245485884425</v>
      </c>
      <c r="FQ26" s="390">
        <v>930.14</v>
      </c>
      <c r="FR26" s="391">
        <v>40616.113333333327</v>
      </c>
      <c r="FS26" s="392">
        <v>4.7578160994136077E-5</v>
      </c>
      <c r="FT26" s="278">
        <v>761.25057590617723</v>
      </c>
      <c r="FV26" s="555">
        <v>0</v>
      </c>
      <c r="FW26" s="551">
        <v>0</v>
      </c>
      <c r="FX26" s="547">
        <v>3553</v>
      </c>
      <c r="FY26" s="545">
        <v>4779</v>
      </c>
      <c r="FZ26" s="555">
        <v>0</v>
      </c>
    </row>
    <row r="27" spans="1:182" x14ac:dyDescent="0.2">
      <c r="A27" s="65">
        <v>24</v>
      </c>
      <c r="B27" s="65">
        <v>351</v>
      </c>
      <c r="C27" s="66">
        <v>3101</v>
      </c>
      <c r="D27" s="67" t="s">
        <v>179</v>
      </c>
      <c r="E27" s="75">
        <v>351</v>
      </c>
      <c r="F27" s="220">
        <v>132207.66666666666</v>
      </c>
      <c r="G27" s="220">
        <v>449513827</v>
      </c>
      <c r="H27" s="214">
        <v>1.54</v>
      </c>
      <c r="I27" s="220">
        <v>291892095.45454544</v>
      </c>
      <c r="J27" s="220">
        <v>45724193</v>
      </c>
      <c r="K27" s="209">
        <v>36008000</v>
      </c>
      <c r="L27" s="216">
        <v>1.65</v>
      </c>
      <c r="M27" s="220">
        <v>443041957.5</v>
      </c>
      <c r="N27" s="220">
        <v>37599330.626666665</v>
      </c>
      <c r="O27" s="220">
        <v>2071604.3333333333</v>
      </c>
      <c r="P27" s="220">
        <v>482712892.45999998</v>
      </c>
      <c r="Q27" s="221">
        <v>3651.171710616883</v>
      </c>
      <c r="R27" s="221">
        <v>2681.4037114060652</v>
      </c>
      <c r="S27" s="221">
        <v>136.16643010844101</v>
      </c>
      <c r="T27" s="381">
        <v>3923.5311048022936</v>
      </c>
      <c r="U27" s="222">
        <v>2746.534559255173</v>
      </c>
      <c r="V27" s="222">
        <v>142.85387713695138</v>
      </c>
      <c r="W27" s="223">
        <v>-47437982.821955703</v>
      </c>
      <c r="X27" s="224">
        <v>-358.81415970800259</v>
      </c>
      <c r="Y27" s="225">
        <v>122.78485096831784</v>
      </c>
      <c r="Z27" s="223">
        <v>0</v>
      </c>
      <c r="AA27" s="224">
        <v>0</v>
      </c>
      <c r="AB27" s="226">
        <v>122.78485096831784</v>
      </c>
      <c r="AC27" s="227">
        <v>0</v>
      </c>
      <c r="AD27" s="228">
        <v>0</v>
      </c>
      <c r="AE27" s="229">
        <v>0</v>
      </c>
      <c r="AF27" s="230">
        <v>0</v>
      </c>
      <c r="AG27" s="231">
        <v>122.78485096831784</v>
      </c>
      <c r="AH27" s="223">
        <v>-47437982.821955703</v>
      </c>
      <c r="AI27" s="224">
        <v>-358.81415970800259</v>
      </c>
      <c r="AJ27" s="226">
        <v>122.78485096831784</v>
      </c>
      <c r="AK27" s="232">
        <v>61506000</v>
      </c>
      <c r="AL27" s="444">
        <v>3.9044634325291275E-2</v>
      </c>
      <c r="AM27" s="232">
        <v>0</v>
      </c>
      <c r="AN27" s="232">
        <v>3.2653401340819874</v>
      </c>
      <c r="AO27" s="232">
        <v>0</v>
      </c>
      <c r="AP27" s="223">
        <v>0</v>
      </c>
      <c r="AQ27" s="224">
        <v>136.16643010844101</v>
      </c>
      <c r="AR27" s="224">
        <v>0</v>
      </c>
      <c r="AS27" s="233">
        <v>0</v>
      </c>
      <c r="AT27" s="234">
        <v>0</v>
      </c>
      <c r="AU27" s="254"/>
      <c r="AV27" s="221">
        <v>1069.04</v>
      </c>
      <c r="AW27" s="221">
        <v>141335283.97333333</v>
      </c>
      <c r="AX27" s="271">
        <v>0.16703706024561016</v>
      </c>
      <c r="AY27" s="298">
        <v>2630833.6988683599</v>
      </c>
      <c r="AZ27" s="213"/>
      <c r="BA27" s="221">
        <v>228.48334614950966</v>
      </c>
      <c r="BB27" s="272">
        <v>4.2173400810163173</v>
      </c>
      <c r="BC27" s="221">
        <v>-4.0309372452072472</v>
      </c>
      <c r="BD27" s="272">
        <v>8.3256908603403495E-3</v>
      </c>
      <c r="BE27" s="221">
        <v>1.4003449168434228</v>
      </c>
      <c r="BF27" s="272">
        <v>3.1756449109638876</v>
      </c>
      <c r="BG27" s="221">
        <v>6841.3439020646547</v>
      </c>
      <c r="BH27" s="272">
        <v>0.91661831265901217</v>
      </c>
      <c r="BI27" s="221">
        <v>1.6211730925453833</v>
      </c>
      <c r="BJ27" s="445">
        <v>0</v>
      </c>
      <c r="BL27" s="412">
        <v>81151.38</v>
      </c>
      <c r="BM27" s="425"/>
      <c r="BN27" s="235">
        <v>132049</v>
      </c>
      <c r="BO27" s="302">
        <v>1.54</v>
      </c>
      <c r="BP27" s="232">
        <v>1.54</v>
      </c>
      <c r="BQ27" s="71">
        <v>27662790790</v>
      </c>
      <c r="BR27" s="235">
        <v>132833</v>
      </c>
      <c r="BS27" s="302">
        <v>1.54</v>
      </c>
      <c r="BT27" s="232">
        <v>1.54</v>
      </c>
      <c r="BU27" s="71">
        <v>35093113350</v>
      </c>
      <c r="BV27" s="235">
        <v>133544</v>
      </c>
      <c r="BW27" s="302">
        <v>1.54</v>
      </c>
      <c r="BX27" s="232">
        <v>1.54</v>
      </c>
      <c r="BY27" s="71">
        <v>36917412190</v>
      </c>
      <c r="BZ27" s="463">
        <v>-4488180</v>
      </c>
      <c r="CA27" s="235">
        <v>293554502</v>
      </c>
      <c r="CB27" s="235">
        <v>17825475</v>
      </c>
      <c r="CC27" s="235">
        <v>-5312300</v>
      </c>
      <c r="CD27" s="235">
        <v>-315708</v>
      </c>
      <c r="CE27" s="235">
        <v>0</v>
      </c>
      <c r="CF27" s="235">
        <v>28898086</v>
      </c>
      <c r="CG27" s="235">
        <v>2692372</v>
      </c>
      <c r="CH27" s="235">
        <v>-1620065</v>
      </c>
      <c r="CI27" s="235">
        <v>11775558</v>
      </c>
      <c r="CJ27" s="235">
        <v>242086</v>
      </c>
      <c r="CK27" s="235">
        <v>96022955</v>
      </c>
      <c r="CL27" s="235">
        <v>6846470</v>
      </c>
      <c r="CM27" s="235">
        <v>-46513438</v>
      </c>
      <c r="CN27" s="235">
        <v>-242067</v>
      </c>
      <c r="CO27" s="235">
        <v>27700000</v>
      </c>
      <c r="CP27" s="235">
        <v>4102000</v>
      </c>
      <c r="CQ27" s="235">
        <v>55248</v>
      </c>
      <c r="CR27" s="235">
        <v>-1235724</v>
      </c>
      <c r="CS27" s="235">
        <v>0</v>
      </c>
      <c r="CT27" s="235">
        <v>1686187</v>
      </c>
      <c r="CU27" s="235">
        <v>862367</v>
      </c>
      <c r="CV27" s="235">
        <v>0</v>
      </c>
      <c r="CW27" s="235">
        <v>432535824</v>
      </c>
      <c r="CX27" s="463">
        <v>-3896312</v>
      </c>
      <c r="CY27" s="544">
        <v>302300161</v>
      </c>
      <c r="CZ27" s="544">
        <v>17008881</v>
      </c>
      <c r="DA27" s="544">
        <v>-6143608</v>
      </c>
      <c r="DB27" s="544">
        <v>-220196</v>
      </c>
      <c r="DC27" s="544">
        <v>0</v>
      </c>
      <c r="DD27" s="544">
        <v>29913389</v>
      </c>
      <c r="DE27" s="544">
        <v>2522077</v>
      </c>
      <c r="DF27" s="544">
        <v>-1890163</v>
      </c>
      <c r="DG27" s="544">
        <v>24037147</v>
      </c>
      <c r="DH27" s="544">
        <v>235654</v>
      </c>
      <c r="DI27" s="544">
        <v>137766684</v>
      </c>
      <c r="DJ27" s="544">
        <v>2848596</v>
      </c>
      <c r="DK27" s="544">
        <v>-9396817</v>
      </c>
      <c r="DL27" s="544">
        <v>-137549</v>
      </c>
      <c r="DM27" s="544">
        <v>-32300000</v>
      </c>
      <c r="DN27" s="544">
        <v>6483665</v>
      </c>
      <c r="DO27" s="544">
        <v>87532</v>
      </c>
      <c r="DP27" s="544">
        <v>-402248</v>
      </c>
      <c r="DQ27" s="544">
        <v>0</v>
      </c>
      <c r="DR27" s="544">
        <v>236124</v>
      </c>
      <c r="DS27" s="544">
        <v>1023795</v>
      </c>
      <c r="DT27" s="544">
        <v>0</v>
      </c>
      <c r="DU27" s="544">
        <v>470076812</v>
      </c>
      <c r="DV27" s="463">
        <v>-4540319</v>
      </c>
      <c r="DW27" s="235">
        <v>299293398</v>
      </c>
      <c r="DX27" s="235">
        <v>15189488</v>
      </c>
      <c r="DY27" s="235">
        <v>-5416916</v>
      </c>
      <c r="DZ27" s="235">
        <v>-388488</v>
      </c>
      <c r="EA27" s="235">
        <v>0</v>
      </c>
      <c r="EB27" s="235">
        <v>35013592</v>
      </c>
      <c r="EC27" s="235">
        <v>2494005</v>
      </c>
      <c r="ED27" s="235">
        <v>-1634832</v>
      </c>
      <c r="EE27" s="235">
        <v>15540076</v>
      </c>
      <c r="EF27" s="235">
        <v>275545</v>
      </c>
      <c r="EG27" s="235">
        <v>103979436</v>
      </c>
      <c r="EH27" s="235">
        <v>5092916</v>
      </c>
      <c r="EI27" s="235">
        <v>-21716250</v>
      </c>
      <c r="EJ27" s="235">
        <v>-93425</v>
      </c>
      <c r="EK27" s="235">
        <v>-14500000</v>
      </c>
      <c r="EL27" s="235">
        <v>2800662</v>
      </c>
      <c r="EM27" s="235">
        <v>50766</v>
      </c>
      <c r="EN27" s="235">
        <v>-486135</v>
      </c>
      <c r="EO27" s="235">
        <v>0</v>
      </c>
      <c r="EP27" s="235">
        <v>-23486</v>
      </c>
      <c r="EQ27" s="235">
        <v>1088535</v>
      </c>
      <c r="ER27" s="235">
        <v>0</v>
      </c>
      <c r="ES27" s="235">
        <v>432018568</v>
      </c>
      <c r="ET27" s="254"/>
      <c r="EU27" s="254"/>
      <c r="EV27" s="254"/>
      <c r="EW27" s="254"/>
      <c r="EY27" s="397">
        <v>229.30770768149526</v>
      </c>
      <c r="EZ27" s="226">
        <v>4.1743476320658432</v>
      </c>
      <c r="FA27" s="397">
        <v>-6.7980467522449279</v>
      </c>
      <c r="FB27" s="226">
        <v>-0.1202685931008156</v>
      </c>
      <c r="FC27" s="221">
        <v>1.3354357557148415</v>
      </c>
      <c r="FD27" s="226">
        <v>3.3429057424244695</v>
      </c>
      <c r="FE27" s="221">
        <v>6802.3807938117388</v>
      </c>
      <c r="FF27" s="226">
        <v>0.87690956806685993</v>
      </c>
      <c r="FG27" s="221">
        <v>1.6300188033306593</v>
      </c>
      <c r="FH27" s="226">
        <v>0</v>
      </c>
      <c r="FI27" s="232"/>
      <c r="FJ27" s="393">
        <v>81151.38</v>
      </c>
      <c r="FK27" s="430"/>
      <c r="FL27" s="468">
        <v>3.8867945365011321E-2</v>
      </c>
      <c r="FM27" s="469">
        <v>0</v>
      </c>
      <c r="FN27" s="472">
        <v>3.2505634672436039</v>
      </c>
      <c r="FO27" s="386">
        <v>0</v>
      </c>
      <c r="FQ27" s="390">
        <v>1029.92</v>
      </c>
      <c r="FR27" s="391">
        <v>136782301.97333333</v>
      </c>
      <c r="FS27" s="392">
        <v>0.16022828996527463</v>
      </c>
      <c r="FT27" s="278">
        <v>2563652.639444394</v>
      </c>
      <c r="FV27" s="555">
        <v>36008000</v>
      </c>
      <c r="FW27" s="551">
        <v>0</v>
      </c>
      <c r="FX27" s="547">
        <v>6214813</v>
      </c>
      <c r="FY27" s="545">
        <v>6397847</v>
      </c>
      <c r="FZ27" s="555">
        <v>61506000</v>
      </c>
    </row>
    <row r="28" spans="1:182" x14ac:dyDescent="0.2">
      <c r="A28" s="65">
        <v>25</v>
      </c>
      <c r="B28" s="65">
        <v>973</v>
      </c>
      <c r="C28" s="66">
        <v>4503</v>
      </c>
      <c r="D28" s="67" t="s">
        <v>425</v>
      </c>
      <c r="E28" s="75"/>
      <c r="F28" s="220">
        <v>637.66666666666663</v>
      </c>
      <c r="G28" s="220">
        <v>1012469.6666666666</v>
      </c>
      <c r="H28" s="214">
        <v>1.55</v>
      </c>
      <c r="I28" s="220">
        <v>653206.2365591398</v>
      </c>
      <c r="J28" s="220">
        <v>96869.666666666672</v>
      </c>
      <c r="K28" s="209">
        <v>0</v>
      </c>
      <c r="L28" s="216">
        <v>1.65</v>
      </c>
      <c r="M28" s="220">
        <v>1077790.2903225806</v>
      </c>
      <c r="N28" s="220">
        <v>119073.27</v>
      </c>
      <c r="O28" s="220">
        <v>268.66666666666669</v>
      </c>
      <c r="P28" s="220">
        <v>1197132.2269892471</v>
      </c>
      <c r="Q28" s="221">
        <v>1877.3636596799486</v>
      </c>
      <c r="R28" s="221">
        <v>2681.4037114060652</v>
      </c>
      <c r="S28" s="221">
        <v>70.014211276507226</v>
      </c>
      <c r="T28" s="381">
        <v>1877.3636596799486</v>
      </c>
      <c r="U28" s="222">
        <v>2746.534559255173</v>
      </c>
      <c r="V28" s="222">
        <v>68.353906320008832</v>
      </c>
      <c r="W28" s="223">
        <v>189702.52967075419</v>
      </c>
      <c r="X28" s="224">
        <v>297.49481913866316</v>
      </c>
      <c r="Y28" s="225">
        <v>81.108953104199557</v>
      </c>
      <c r="Z28" s="223">
        <v>83629</v>
      </c>
      <c r="AA28" s="224">
        <v>131.14845791949818</v>
      </c>
      <c r="AB28" s="226">
        <v>85.999990487403849</v>
      </c>
      <c r="AC28" s="227">
        <v>0</v>
      </c>
      <c r="AD28" s="228">
        <v>0</v>
      </c>
      <c r="AE28" s="229">
        <v>83629</v>
      </c>
      <c r="AF28" s="230">
        <v>131.14845791949818</v>
      </c>
      <c r="AG28" s="231">
        <v>85.999990487403849</v>
      </c>
      <c r="AH28" s="223">
        <v>273331.52967075421</v>
      </c>
      <c r="AI28" s="224">
        <v>428.64327705816135</v>
      </c>
      <c r="AJ28" s="226">
        <v>85.999990487403849</v>
      </c>
      <c r="AK28" s="232">
        <v>0</v>
      </c>
      <c r="AL28" s="444">
        <v>0.61787767903816004</v>
      </c>
      <c r="AM28" s="232">
        <v>1060.6618690068349</v>
      </c>
      <c r="AN28" s="232">
        <v>9.1270256142185051</v>
      </c>
      <c r="AO28" s="232">
        <v>0</v>
      </c>
      <c r="AP28" s="223">
        <v>1060.6618690068349</v>
      </c>
      <c r="AQ28" s="224">
        <v>70.014211276507226</v>
      </c>
      <c r="AR28" s="224">
        <v>0</v>
      </c>
      <c r="AS28" s="233">
        <v>0</v>
      </c>
      <c r="AT28" s="234">
        <v>1060.6618690068349</v>
      </c>
      <c r="AU28" s="254"/>
      <c r="AV28" s="221">
        <v>327.3</v>
      </c>
      <c r="AW28" s="221">
        <v>208708.3</v>
      </c>
      <c r="AX28" s="271">
        <v>2.4666183772932831E-4</v>
      </c>
      <c r="AY28" s="298">
        <v>3884.9239442369208</v>
      </c>
      <c r="AZ28" s="213"/>
      <c r="BA28" s="221">
        <v>71.405612581570423</v>
      </c>
      <c r="BB28" s="272">
        <v>0.46077990252368156</v>
      </c>
      <c r="BC28" s="221">
        <v>-1.6310686322337284</v>
      </c>
      <c r="BD28" s="272">
        <v>0.24132798198435529</v>
      </c>
      <c r="BE28" s="221">
        <v>-0.54280793762699597</v>
      </c>
      <c r="BF28" s="272">
        <v>-1.2842576062573521</v>
      </c>
      <c r="BG28" s="221">
        <v>6676.3739315939574</v>
      </c>
      <c r="BH28" s="272">
        <v>0.86942303600778881</v>
      </c>
      <c r="BI28" s="221">
        <v>-0.36289318943927601</v>
      </c>
      <c r="BJ28" s="445">
        <v>0</v>
      </c>
      <c r="BL28" s="412">
        <v>82.43</v>
      </c>
      <c r="BM28" s="425"/>
      <c r="BN28" s="235">
        <v>631</v>
      </c>
      <c r="BO28" s="302">
        <v>1.55</v>
      </c>
      <c r="BP28" s="232">
        <v>1.55</v>
      </c>
      <c r="BQ28" s="71">
        <v>95306210</v>
      </c>
      <c r="BR28" s="235">
        <v>647</v>
      </c>
      <c r="BS28" s="302">
        <v>1.55</v>
      </c>
      <c r="BT28" s="232">
        <v>1.55</v>
      </c>
      <c r="BU28" s="71">
        <v>95342790</v>
      </c>
      <c r="BV28" s="235">
        <v>644</v>
      </c>
      <c r="BW28" s="302">
        <v>1.55</v>
      </c>
      <c r="BX28" s="232">
        <v>1.55</v>
      </c>
      <c r="BY28" s="71">
        <v>97065580</v>
      </c>
      <c r="BZ28" s="463">
        <v>-20307</v>
      </c>
      <c r="CA28" s="235">
        <v>954886</v>
      </c>
      <c r="CB28" s="235">
        <v>11250</v>
      </c>
      <c r="CC28" s="235">
        <v>-55174</v>
      </c>
      <c r="CD28" s="235">
        <v>-124</v>
      </c>
      <c r="CE28" s="235">
        <v>0</v>
      </c>
      <c r="CF28" s="235">
        <v>75146</v>
      </c>
      <c r="CG28" s="235">
        <v>2668</v>
      </c>
      <c r="CH28" s="235">
        <v>-4177</v>
      </c>
      <c r="CI28" s="235">
        <v>5662</v>
      </c>
      <c r="CJ28" s="235">
        <v>82</v>
      </c>
      <c r="CK28" s="235">
        <v>353</v>
      </c>
      <c r="CL28" s="235">
        <v>20436</v>
      </c>
      <c r="CM28" s="235">
        <v>0</v>
      </c>
      <c r="CN28" s="235">
        <v>0</v>
      </c>
      <c r="CO28" s="235">
        <v>0</v>
      </c>
      <c r="CP28" s="235">
        <v>1518</v>
      </c>
      <c r="CQ28" s="235">
        <v>61</v>
      </c>
      <c r="CR28" s="235">
        <v>0</v>
      </c>
      <c r="CS28" s="235">
        <v>0</v>
      </c>
      <c r="CT28" s="235">
        <v>0</v>
      </c>
      <c r="CU28" s="235">
        <v>372</v>
      </c>
      <c r="CV28" s="235">
        <v>0</v>
      </c>
      <c r="CW28" s="235">
        <v>992652</v>
      </c>
      <c r="CX28" s="463">
        <v>-10759</v>
      </c>
      <c r="CY28" s="544">
        <v>974069</v>
      </c>
      <c r="CZ28" s="544">
        <v>4917</v>
      </c>
      <c r="DA28" s="544">
        <v>-50119</v>
      </c>
      <c r="DB28" s="544">
        <v>-62</v>
      </c>
      <c r="DC28" s="544">
        <v>0</v>
      </c>
      <c r="DD28" s="544">
        <v>84829</v>
      </c>
      <c r="DE28" s="544">
        <v>2789</v>
      </c>
      <c r="DF28" s="544">
        <v>-4952</v>
      </c>
      <c r="DG28" s="544">
        <v>2164</v>
      </c>
      <c r="DH28" s="544">
        <v>352</v>
      </c>
      <c r="DI28" s="544">
        <v>5163</v>
      </c>
      <c r="DJ28" s="544">
        <v>7087</v>
      </c>
      <c r="DK28" s="544">
        <v>0</v>
      </c>
      <c r="DL28" s="544">
        <v>0</v>
      </c>
      <c r="DM28" s="544">
        <v>0</v>
      </c>
      <c r="DN28" s="544">
        <v>380</v>
      </c>
      <c r="DO28" s="544">
        <v>170</v>
      </c>
      <c r="DP28" s="544">
        <v>0</v>
      </c>
      <c r="DQ28" s="544">
        <v>0</v>
      </c>
      <c r="DR28" s="544">
        <v>0</v>
      </c>
      <c r="DS28" s="544">
        <v>1580</v>
      </c>
      <c r="DT28" s="544">
        <v>0</v>
      </c>
      <c r="DU28" s="544">
        <v>1017608</v>
      </c>
      <c r="DV28" s="463">
        <v>-7105</v>
      </c>
      <c r="DW28" s="235">
        <v>976947</v>
      </c>
      <c r="DX28" s="235">
        <v>6680</v>
      </c>
      <c r="DY28" s="235">
        <v>-40471</v>
      </c>
      <c r="DZ28" s="235">
        <v>-122</v>
      </c>
      <c r="EA28" s="235">
        <v>0</v>
      </c>
      <c r="EB28" s="235">
        <v>86339</v>
      </c>
      <c r="EC28" s="235">
        <v>1943</v>
      </c>
      <c r="ED28" s="235">
        <v>-2562</v>
      </c>
      <c r="EE28" s="235">
        <v>3011</v>
      </c>
      <c r="EF28" s="235">
        <v>0</v>
      </c>
      <c r="EG28" s="235">
        <v>1916</v>
      </c>
      <c r="EH28" s="235">
        <v>7366</v>
      </c>
      <c r="EI28" s="235">
        <v>0</v>
      </c>
      <c r="EJ28" s="235">
        <v>0</v>
      </c>
      <c r="EK28" s="235">
        <v>0</v>
      </c>
      <c r="EL28" s="235">
        <v>118</v>
      </c>
      <c r="EM28" s="235">
        <v>72</v>
      </c>
      <c r="EN28" s="235">
        <v>0</v>
      </c>
      <c r="EO28" s="235">
        <v>0</v>
      </c>
      <c r="EP28" s="235">
        <v>0</v>
      </c>
      <c r="EQ28" s="235">
        <v>10673</v>
      </c>
      <c r="ER28" s="235">
        <v>0</v>
      </c>
      <c r="ES28" s="235">
        <v>1044805</v>
      </c>
      <c r="ET28" s="254"/>
      <c r="EU28" s="254"/>
      <c r="EV28" s="254"/>
      <c r="EW28" s="254"/>
      <c r="EY28" s="397">
        <v>70.797985382679727</v>
      </c>
      <c r="EZ28" s="226">
        <v>0.4389305052345972</v>
      </c>
      <c r="FA28" s="397">
        <v>-6.3716157324246332</v>
      </c>
      <c r="FB28" s="226">
        <v>-9.0393100637726695E-2</v>
      </c>
      <c r="FC28" s="221">
        <v>-0.50822989259786888</v>
      </c>
      <c r="FD28" s="226">
        <v>-1.2372601737329922</v>
      </c>
      <c r="FE28" s="221">
        <v>6588.8893157088132</v>
      </c>
      <c r="FF28" s="226">
        <v>0.81605859562652894</v>
      </c>
      <c r="FG28" s="221">
        <v>-0.42619534119066266</v>
      </c>
      <c r="FH28" s="226">
        <v>0</v>
      </c>
      <c r="FI28" s="232"/>
      <c r="FJ28" s="393">
        <v>80.77</v>
      </c>
      <c r="FK28" s="430"/>
      <c r="FL28" s="468">
        <v>0.61498439125910509</v>
      </c>
      <c r="FM28" s="469">
        <v>1323.6775555303113</v>
      </c>
      <c r="FN28" s="472">
        <v>9.0842872008324669</v>
      </c>
      <c r="FO28" s="386">
        <v>0</v>
      </c>
      <c r="FQ28" s="390">
        <v>354.32</v>
      </c>
      <c r="FR28" s="391">
        <v>227001.01333333331</v>
      </c>
      <c r="FS28" s="392">
        <v>2.6591147876627692E-4</v>
      </c>
      <c r="FT28" s="278">
        <v>4254.5836602604304</v>
      </c>
      <c r="FV28" s="555">
        <v>0</v>
      </c>
      <c r="FW28" s="551">
        <v>0</v>
      </c>
      <c r="FX28" s="547">
        <v>806</v>
      </c>
      <c r="FY28" s="545">
        <v>693</v>
      </c>
      <c r="FZ28" s="555">
        <v>0</v>
      </c>
    </row>
    <row r="29" spans="1:182" x14ac:dyDescent="0.2">
      <c r="A29" s="65">
        <v>26</v>
      </c>
      <c r="B29" s="65">
        <v>371</v>
      </c>
      <c r="C29" s="66">
        <v>5201</v>
      </c>
      <c r="D29" s="67" t="s">
        <v>607</v>
      </c>
      <c r="E29" s="75">
        <v>371</v>
      </c>
      <c r="F29" s="220">
        <v>55014.666666666664</v>
      </c>
      <c r="G29" s="220">
        <v>121564854.66666667</v>
      </c>
      <c r="H29" s="214">
        <v>1.63</v>
      </c>
      <c r="I29" s="220">
        <v>74579665.439672813</v>
      </c>
      <c r="J29" s="220">
        <v>13020646</v>
      </c>
      <c r="K29" s="209">
        <v>11697000</v>
      </c>
      <c r="L29" s="216">
        <v>1.65</v>
      </c>
      <c r="M29" s="220">
        <v>111215926.50306749</v>
      </c>
      <c r="N29" s="220">
        <v>10311518.606666667</v>
      </c>
      <c r="O29" s="220">
        <v>640463.33333333337</v>
      </c>
      <c r="P29" s="220">
        <v>122167908.44306748</v>
      </c>
      <c r="Q29" s="221">
        <v>2220.6425276241634</v>
      </c>
      <c r="R29" s="221">
        <v>2681.4037114060652</v>
      </c>
      <c r="S29" s="221">
        <v>82.816418809971381</v>
      </c>
      <c r="T29" s="381">
        <v>2433.2585572889802</v>
      </c>
      <c r="U29" s="222">
        <v>2746.534559255173</v>
      </c>
      <c r="V29" s="222">
        <v>88.593771707312882</v>
      </c>
      <c r="W29" s="223">
        <v>9378990.4873190243</v>
      </c>
      <c r="X29" s="224">
        <v>170.48163799930367</v>
      </c>
      <c r="Y29" s="225">
        <v>89.174343850281957</v>
      </c>
      <c r="Z29" s="223">
        <v>0</v>
      </c>
      <c r="AA29" s="224">
        <v>0</v>
      </c>
      <c r="AB29" s="226">
        <v>89.174343850281957</v>
      </c>
      <c r="AC29" s="227">
        <v>0</v>
      </c>
      <c r="AD29" s="228">
        <v>0</v>
      </c>
      <c r="AE29" s="229">
        <v>0</v>
      </c>
      <c r="AF29" s="230">
        <v>0</v>
      </c>
      <c r="AG29" s="231">
        <v>89.174343850281957</v>
      </c>
      <c r="AH29" s="223">
        <v>9378990.4873190243</v>
      </c>
      <c r="AI29" s="224">
        <v>170.48163799930367</v>
      </c>
      <c r="AJ29" s="226">
        <v>89.174343850281957</v>
      </c>
      <c r="AK29" s="232">
        <v>19981000</v>
      </c>
      <c r="AL29" s="444">
        <v>3.8553355468844676E-2</v>
      </c>
      <c r="AM29" s="232">
        <v>0</v>
      </c>
      <c r="AN29" s="232">
        <v>3.2524235961319405</v>
      </c>
      <c r="AO29" s="232">
        <v>0</v>
      </c>
      <c r="AP29" s="223">
        <v>0</v>
      </c>
      <c r="AQ29" s="224">
        <v>82.816418809971381</v>
      </c>
      <c r="AR29" s="224">
        <v>0</v>
      </c>
      <c r="AS29" s="233">
        <v>0</v>
      </c>
      <c r="AT29" s="234">
        <v>0</v>
      </c>
      <c r="AU29" s="254"/>
      <c r="AV29" s="221">
        <v>1663.98</v>
      </c>
      <c r="AW29" s="221">
        <v>91543305.039999992</v>
      </c>
      <c r="AX29" s="271">
        <v>0.10819042583827705</v>
      </c>
      <c r="AY29" s="298">
        <v>1703999.2069528636</v>
      </c>
      <c r="AZ29" s="213"/>
      <c r="BA29" s="221">
        <v>165.00725718853775</v>
      </c>
      <c r="BB29" s="272">
        <v>2.6992907518024607</v>
      </c>
      <c r="BC29" s="221">
        <v>-7.6980086349610408</v>
      </c>
      <c r="BD29" s="272">
        <v>-0.3477088149075751</v>
      </c>
      <c r="BE29" s="221">
        <v>2.4934264437072318</v>
      </c>
      <c r="BF29" s="272">
        <v>5.6844733039399848</v>
      </c>
      <c r="BG29" s="221">
        <v>5001.0790771248321</v>
      </c>
      <c r="BH29" s="272">
        <v>0.39014790548889655</v>
      </c>
      <c r="BI29" s="221">
        <v>1.9114768338364931</v>
      </c>
      <c r="BJ29" s="445">
        <v>0</v>
      </c>
      <c r="BL29" s="412">
        <v>27924.97</v>
      </c>
      <c r="BM29" s="425"/>
      <c r="BN29" s="235">
        <v>54587</v>
      </c>
      <c r="BO29" s="302">
        <v>1.63</v>
      </c>
      <c r="BP29" s="232">
        <v>1.63</v>
      </c>
      <c r="BQ29" s="71">
        <v>7887073060</v>
      </c>
      <c r="BR29" s="235">
        <v>56344</v>
      </c>
      <c r="BS29" s="302">
        <v>1.63</v>
      </c>
      <c r="BT29" s="232">
        <v>1.63</v>
      </c>
      <c r="BU29" s="71">
        <v>9119141000</v>
      </c>
      <c r="BV29" s="235">
        <v>55306</v>
      </c>
      <c r="BW29" s="302">
        <v>1.63</v>
      </c>
      <c r="BX29" s="232">
        <v>1.63</v>
      </c>
      <c r="BY29" s="71">
        <v>9520629683</v>
      </c>
      <c r="BZ29" s="463">
        <v>-2990716</v>
      </c>
      <c r="CA29" s="235">
        <v>84405008</v>
      </c>
      <c r="CB29" s="235">
        <v>4575208</v>
      </c>
      <c r="CC29" s="235">
        <v>-898355</v>
      </c>
      <c r="CD29" s="235">
        <v>-34529</v>
      </c>
      <c r="CE29" s="235">
        <v>0</v>
      </c>
      <c r="CF29" s="235">
        <v>5972123</v>
      </c>
      <c r="CG29" s="235">
        <v>526487</v>
      </c>
      <c r="CH29" s="235">
        <v>-237946</v>
      </c>
      <c r="CI29" s="235">
        <v>4295987</v>
      </c>
      <c r="CJ29" s="235">
        <v>249811</v>
      </c>
      <c r="CK29" s="235">
        <v>18880614</v>
      </c>
      <c r="CL29" s="235">
        <v>6810897</v>
      </c>
      <c r="CM29" s="235">
        <v>-1381438</v>
      </c>
      <c r="CN29" s="235">
        <v>-24730</v>
      </c>
      <c r="CO29" s="235">
        <v>0</v>
      </c>
      <c r="CP29" s="235">
        <v>1297772</v>
      </c>
      <c r="CQ29" s="235">
        <v>144112</v>
      </c>
      <c r="CR29" s="235">
        <v>-39593</v>
      </c>
      <c r="CS29" s="235">
        <v>0</v>
      </c>
      <c r="CT29" s="235">
        <v>352295</v>
      </c>
      <c r="CU29" s="235">
        <v>400843</v>
      </c>
      <c r="CV29" s="235">
        <v>0</v>
      </c>
      <c r="CW29" s="235">
        <v>122303850</v>
      </c>
      <c r="CX29" s="463">
        <v>-2842296</v>
      </c>
      <c r="CY29" s="544">
        <v>86010947</v>
      </c>
      <c r="CZ29" s="544">
        <v>4038890</v>
      </c>
      <c r="DA29" s="544">
        <v>-969924</v>
      </c>
      <c r="DB29" s="544">
        <v>-35838</v>
      </c>
      <c r="DC29" s="544">
        <v>0</v>
      </c>
      <c r="DD29" s="544">
        <v>6280469</v>
      </c>
      <c r="DE29" s="544">
        <v>475646</v>
      </c>
      <c r="DF29" s="544">
        <v>-243119</v>
      </c>
      <c r="DG29" s="544">
        <v>5689333</v>
      </c>
      <c r="DH29" s="544">
        <v>262770</v>
      </c>
      <c r="DI29" s="544">
        <v>19216594</v>
      </c>
      <c r="DJ29" s="544">
        <v>1758657</v>
      </c>
      <c r="DK29" s="544">
        <v>-1288012</v>
      </c>
      <c r="DL29" s="544">
        <v>-68646</v>
      </c>
      <c r="DM29" s="544">
        <v>0</v>
      </c>
      <c r="DN29" s="544">
        <v>371590</v>
      </c>
      <c r="DO29" s="544">
        <v>64956</v>
      </c>
      <c r="DP29" s="544">
        <v>-74393</v>
      </c>
      <c r="DQ29" s="544">
        <v>0</v>
      </c>
      <c r="DR29" s="544">
        <v>-66433</v>
      </c>
      <c r="DS29" s="544">
        <v>496376</v>
      </c>
      <c r="DT29" s="544">
        <v>0</v>
      </c>
      <c r="DU29" s="544">
        <v>119077567</v>
      </c>
      <c r="DV29" s="463">
        <v>-2930755</v>
      </c>
      <c r="DW29" s="235">
        <v>88085607</v>
      </c>
      <c r="DX29" s="235">
        <v>4393335</v>
      </c>
      <c r="DY29" s="235">
        <v>-1136600</v>
      </c>
      <c r="DZ29" s="235">
        <v>-48814</v>
      </c>
      <c r="EA29" s="235">
        <v>0</v>
      </c>
      <c r="EB29" s="235">
        <v>6624435</v>
      </c>
      <c r="EC29" s="235">
        <v>528669</v>
      </c>
      <c r="ED29" s="235">
        <v>-269768</v>
      </c>
      <c r="EE29" s="235">
        <v>3176310</v>
      </c>
      <c r="EF29" s="235">
        <v>301716</v>
      </c>
      <c r="EG29" s="235">
        <v>12293608</v>
      </c>
      <c r="EH29" s="235">
        <v>4240597</v>
      </c>
      <c r="EI29" s="235">
        <v>-1264022</v>
      </c>
      <c r="EJ29" s="235">
        <v>-3603</v>
      </c>
      <c r="EK29" s="235">
        <v>0</v>
      </c>
      <c r="EL29" s="235">
        <v>544974</v>
      </c>
      <c r="EM29" s="235">
        <v>122646</v>
      </c>
      <c r="EN29" s="235">
        <v>-77313</v>
      </c>
      <c r="EO29" s="235">
        <v>0</v>
      </c>
      <c r="EP29" s="235">
        <v>148829</v>
      </c>
      <c r="EQ29" s="235">
        <v>576064</v>
      </c>
      <c r="ER29" s="235">
        <v>0</v>
      </c>
      <c r="ES29" s="235">
        <v>115305915</v>
      </c>
      <c r="ET29" s="254"/>
      <c r="EU29" s="254"/>
      <c r="EV29" s="254"/>
      <c r="EW29" s="254"/>
      <c r="EY29" s="397">
        <v>166.44356512713833</v>
      </c>
      <c r="EZ29" s="226">
        <v>2.6929003658948361</v>
      </c>
      <c r="FA29" s="397">
        <v>-7.7696813384197627</v>
      </c>
      <c r="FB29" s="226">
        <v>-0.18834070888726964</v>
      </c>
      <c r="FC29" s="221">
        <v>2.1866857195960718</v>
      </c>
      <c r="FD29" s="226">
        <v>5.4576417165243578</v>
      </c>
      <c r="FE29" s="221">
        <v>5063.7529895236157</v>
      </c>
      <c r="FF29" s="226">
        <v>0.38135258592013355</v>
      </c>
      <c r="FG29" s="221">
        <v>1.8952121969029476</v>
      </c>
      <c r="FH29" s="226">
        <v>0</v>
      </c>
      <c r="FI29" s="232"/>
      <c r="FJ29" s="393">
        <v>27924.97</v>
      </c>
      <c r="FK29" s="430"/>
      <c r="FL29" s="468">
        <v>3.8276677274012405E-2</v>
      </c>
      <c r="FM29" s="469">
        <v>0</v>
      </c>
      <c r="FN29" s="472">
        <v>3.2290825748780354</v>
      </c>
      <c r="FO29" s="386">
        <v>0</v>
      </c>
      <c r="FQ29" s="390">
        <v>1683.02</v>
      </c>
      <c r="FR29" s="391">
        <v>93260065.24666667</v>
      </c>
      <c r="FS29" s="392">
        <v>0.10924586412821567</v>
      </c>
      <c r="FT29" s="278">
        <v>1747933.8260514508</v>
      </c>
      <c r="FV29" s="555">
        <v>11697000</v>
      </c>
      <c r="FW29" s="551">
        <v>0</v>
      </c>
      <c r="FX29" s="547">
        <v>1921390</v>
      </c>
      <c r="FY29" s="545">
        <v>2096675</v>
      </c>
      <c r="FZ29" s="555">
        <v>19981000</v>
      </c>
    </row>
    <row r="30" spans="1:182" x14ac:dyDescent="0.2">
      <c r="A30" s="65">
        <v>27</v>
      </c>
      <c r="B30" s="65">
        <v>603</v>
      </c>
      <c r="C30" s="66">
        <v>2303</v>
      </c>
      <c r="D30" s="67" t="s">
        <v>135</v>
      </c>
      <c r="E30" s="75"/>
      <c r="F30" s="220">
        <v>1809.6666666666667</v>
      </c>
      <c r="G30" s="220">
        <v>3737799</v>
      </c>
      <c r="H30" s="214">
        <v>1.75</v>
      </c>
      <c r="I30" s="220">
        <v>2135885.1428571432</v>
      </c>
      <c r="J30" s="220">
        <v>368791.66666666669</v>
      </c>
      <c r="K30" s="209">
        <v>0</v>
      </c>
      <c r="L30" s="216">
        <v>1.65</v>
      </c>
      <c r="M30" s="220">
        <v>3524210.4857142852</v>
      </c>
      <c r="N30" s="220">
        <v>376363.87666666671</v>
      </c>
      <c r="O30" s="220">
        <v>2105.3333333333335</v>
      </c>
      <c r="P30" s="220">
        <v>3902679.6957142856</v>
      </c>
      <c r="Q30" s="221">
        <v>2156.5737865431674</v>
      </c>
      <c r="R30" s="221">
        <v>2681.4037114060652</v>
      </c>
      <c r="S30" s="221">
        <v>80.427045631719167</v>
      </c>
      <c r="T30" s="381">
        <v>2156.5737865431674</v>
      </c>
      <c r="U30" s="222">
        <v>2746.534559255173</v>
      </c>
      <c r="V30" s="222">
        <v>78.519812513409775</v>
      </c>
      <c r="W30" s="223">
        <v>351413.87165661628</v>
      </c>
      <c r="X30" s="224">
        <v>194.18707219927219</v>
      </c>
      <c r="Y30" s="225">
        <v>87.66903874798308</v>
      </c>
      <c r="Z30" s="223">
        <v>0</v>
      </c>
      <c r="AA30" s="224">
        <v>0</v>
      </c>
      <c r="AB30" s="226">
        <v>87.66903874798308</v>
      </c>
      <c r="AC30" s="227">
        <v>0</v>
      </c>
      <c r="AD30" s="228">
        <v>0</v>
      </c>
      <c r="AE30" s="229">
        <v>0</v>
      </c>
      <c r="AF30" s="230">
        <v>0</v>
      </c>
      <c r="AG30" s="231">
        <v>87.66903874798308</v>
      </c>
      <c r="AH30" s="223">
        <v>351413.87165661628</v>
      </c>
      <c r="AI30" s="224">
        <v>194.18707219927219</v>
      </c>
      <c r="AJ30" s="226">
        <v>87.66903874798308</v>
      </c>
      <c r="AK30" s="232">
        <v>0</v>
      </c>
      <c r="AL30" s="444">
        <v>0.19837907533615767</v>
      </c>
      <c r="AM30" s="232">
        <v>0</v>
      </c>
      <c r="AN30" s="232">
        <v>6.1298581690919134</v>
      </c>
      <c r="AO30" s="232">
        <v>0</v>
      </c>
      <c r="AP30" s="223">
        <v>0</v>
      </c>
      <c r="AQ30" s="224">
        <v>80.427045631719167</v>
      </c>
      <c r="AR30" s="224">
        <v>0</v>
      </c>
      <c r="AS30" s="233">
        <v>0</v>
      </c>
      <c r="AT30" s="234">
        <v>0</v>
      </c>
      <c r="AU30" s="254"/>
      <c r="AV30" s="221">
        <v>583.61</v>
      </c>
      <c r="AW30" s="221">
        <v>1056139.5633333335</v>
      </c>
      <c r="AX30" s="271">
        <v>1.2481982057754787E-3</v>
      </c>
      <c r="AY30" s="298">
        <v>19659.12174096379</v>
      </c>
      <c r="AZ30" s="213"/>
      <c r="BA30" s="221">
        <v>23.076152931136292</v>
      </c>
      <c r="BB30" s="272">
        <v>-0.69503333368119646</v>
      </c>
      <c r="BC30" s="221">
        <v>-1.8610876031608079</v>
      </c>
      <c r="BD30" s="272">
        <v>0.21899553139174069</v>
      </c>
      <c r="BE30" s="221">
        <v>-5.4136065543155254E-2</v>
      </c>
      <c r="BF30" s="272">
        <v>-0.16266343656146776</v>
      </c>
      <c r="BG30" s="221">
        <v>3327.8682407055526</v>
      </c>
      <c r="BH30" s="272">
        <v>-8.8531020713973924E-2</v>
      </c>
      <c r="BI30" s="221">
        <v>-0.13754255453423742</v>
      </c>
      <c r="BJ30" s="445">
        <v>0</v>
      </c>
      <c r="BL30" s="412">
        <v>285</v>
      </c>
      <c r="BM30" s="425"/>
      <c r="BN30" s="235">
        <v>1798</v>
      </c>
      <c r="BO30" s="302">
        <v>1.75</v>
      </c>
      <c r="BP30" s="232">
        <v>1.75</v>
      </c>
      <c r="BQ30" s="71">
        <v>294852140</v>
      </c>
      <c r="BR30" s="235">
        <v>1817</v>
      </c>
      <c r="BS30" s="302">
        <v>1.75</v>
      </c>
      <c r="BT30" s="232">
        <v>1.75</v>
      </c>
      <c r="BU30" s="71">
        <v>320148650</v>
      </c>
      <c r="BV30" s="235">
        <v>1855</v>
      </c>
      <c r="BW30" s="302">
        <v>1.75</v>
      </c>
      <c r="BX30" s="232">
        <v>1.75</v>
      </c>
      <c r="BY30" s="71">
        <v>324859330</v>
      </c>
      <c r="BZ30" s="463">
        <v>-26302</v>
      </c>
      <c r="CA30" s="235">
        <v>3462678</v>
      </c>
      <c r="CB30" s="235">
        <v>89220</v>
      </c>
      <c r="CC30" s="235">
        <v>-121313</v>
      </c>
      <c r="CD30" s="235">
        <v>-6299</v>
      </c>
      <c r="CE30" s="235">
        <v>0</v>
      </c>
      <c r="CF30" s="235">
        <v>244998</v>
      </c>
      <c r="CG30" s="235">
        <v>15487</v>
      </c>
      <c r="CH30" s="235">
        <v>-12761</v>
      </c>
      <c r="CI30" s="235">
        <v>27384</v>
      </c>
      <c r="CJ30" s="235">
        <v>1009</v>
      </c>
      <c r="CK30" s="235">
        <v>251981</v>
      </c>
      <c r="CL30" s="235">
        <v>18647</v>
      </c>
      <c r="CM30" s="235">
        <v>-147201</v>
      </c>
      <c r="CN30" s="235">
        <v>0</v>
      </c>
      <c r="CO30" s="235">
        <v>-13000</v>
      </c>
      <c r="CP30" s="235">
        <v>1449</v>
      </c>
      <c r="CQ30" s="235">
        <v>625</v>
      </c>
      <c r="CR30" s="235">
        <v>-3</v>
      </c>
      <c r="CS30" s="235">
        <v>0</v>
      </c>
      <c r="CT30" s="235">
        <v>1230</v>
      </c>
      <c r="CU30" s="235">
        <v>2251</v>
      </c>
      <c r="CV30" s="235">
        <v>0</v>
      </c>
      <c r="CW30" s="235">
        <v>3790080</v>
      </c>
      <c r="CX30" s="463">
        <v>-21666</v>
      </c>
      <c r="CY30" s="544">
        <v>3373103</v>
      </c>
      <c r="CZ30" s="544">
        <v>97960</v>
      </c>
      <c r="DA30" s="544">
        <v>-104448</v>
      </c>
      <c r="DB30" s="544">
        <v>-1103</v>
      </c>
      <c r="DC30" s="544">
        <v>0</v>
      </c>
      <c r="DD30" s="544">
        <v>280345</v>
      </c>
      <c r="DE30" s="544">
        <v>14889</v>
      </c>
      <c r="DF30" s="544">
        <v>-11937</v>
      </c>
      <c r="DG30" s="544">
        <v>45389</v>
      </c>
      <c r="DH30" s="544">
        <v>1711</v>
      </c>
      <c r="DI30" s="544">
        <v>295442</v>
      </c>
      <c r="DJ30" s="544">
        <v>14163</v>
      </c>
      <c r="DK30" s="544">
        <v>-167361</v>
      </c>
      <c r="DL30" s="544">
        <v>0</v>
      </c>
      <c r="DM30" s="544">
        <v>-20800</v>
      </c>
      <c r="DN30" s="544">
        <v>2401</v>
      </c>
      <c r="DO30" s="544">
        <v>127</v>
      </c>
      <c r="DP30" s="544">
        <v>-94</v>
      </c>
      <c r="DQ30" s="544">
        <v>0</v>
      </c>
      <c r="DR30" s="544">
        <v>61</v>
      </c>
      <c r="DS30" s="544">
        <v>5229</v>
      </c>
      <c r="DT30" s="544">
        <v>0</v>
      </c>
      <c r="DU30" s="544">
        <v>3803411</v>
      </c>
      <c r="DV30" s="463">
        <v>-17065</v>
      </c>
      <c r="DW30" s="235">
        <v>3210381</v>
      </c>
      <c r="DX30" s="235">
        <v>63514</v>
      </c>
      <c r="DY30" s="235">
        <v>-97389</v>
      </c>
      <c r="DZ30" s="235">
        <v>-518</v>
      </c>
      <c r="EA30" s="235">
        <v>0</v>
      </c>
      <c r="EB30" s="235">
        <v>256269</v>
      </c>
      <c r="EC30" s="235">
        <v>13703</v>
      </c>
      <c r="ED30" s="235">
        <v>-15449</v>
      </c>
      <c r="EE30" s="235">
        <v>34095</v>
      </c>
      <c r="EF30" s="235">
        <v>2932</v>
      </c>
      <c r="EG30" s="235">
        <v>309928</v>
      </c>
      <c r="EH30" s="235">
        <v>24722</v>
      </c>
      <c r="EI30" s="235">
        <v>-106250</v>
      </c>
      <c r="EJ30" s="235">
        <v>0</v>
      </c>
      <c r="EK30" s="235">
        <v>52700</v>
      </c>
      <c r="EL30" s="235">
        <v>770</v>
      </c>
      <c r="EM30" s="235">
        <v>4409</v>
      </c>
      <c r="EN30" s="235">
        <v>-102</v>
      </c>
      <c r="EO30" s="235">
        <v>0</v>
      </c>
      <c r="EP30" s="235">
        <v>0</v>
      </c>
      <c r="EQ30" s="235">
        <v>9248</v>
      </c>
      <c r="ER30" s="235">
        <v>0</v>
      </c>
      <c r="ES30" s="235">
        <v>3745898</v>
      </c>
      <c r="ET30" s="254"/>
      <c r="EU30" s="254"/>
      <c r="EV30" s="254"/>
      <c r="EW30" s="254"/>
      <c r="EY30" s="397">
        <v>23.167267959207759</v>
      </c>
      <c r="EZ30" s="226">
        <v>-0.68352807362461365</v>
      </c>
      <c r="FA30" s="397">
        <v>-1.9335446170048176</v>
      </c>
      <c r="FB30" s="226">
        <v>0.22053540595931395</v>
      </c>
      <c r="FC30" s="221">
        <v>-3.7492918165909647E-2</v>
      </c>
      <c r="FD30" s="226">
        <v>-6.7821752107288316E-2</v>
      </c>
      <c r="FE30" s="221">
        <v>3463.4624998423501</v>
      </c>
      <c r="FF30" s="226">
        <v>-7.477443774107001E-2</v>
      </c>
      <c r="FG30" s="221">
        <v>-0.11400999550787951</v>
      </c>
      <c r="FH30" s="226">
        <v>0</v>
      </c>
      <c r="FI30" s="232"/>
      <c r="FJ30" s="393">
        <v>285</v>
      </c>
      <c r="FK30" s="430"/>
      <c r="FL30" s="468">
        <v>0.19689213893967095</v>
      </c>
      <c r="FM30" s="469">
        <v>0</v>
      </c>
      <c r="FN30" s="472">
        <v>6.0839122486288852</v>
      </c>
      <c r="FO30" s="386">
        <v>0</v>
      </c>
      <c r="FQ30" s="390">
        <v>515.69000000000005</v>
      </c>
      <c r="FR30" s="391">
        <v>940274.76666666672</v>
      </c>
      <c r="FS30" s="392">
        <v>1.1014481828933512E-3</v>
      </c>
      <c r="FT30" s="278">
        <v>17623.17092629362</v>
      </c>
      <c r="FV30" s="555">
        <v>0</v>
      </c>
      <c r="FW30" s="551">
        <v>0</v>
      </c>
      <c r="FX30" s="547">
        <v>6316</v>
      </c>
      <c r="FY30" s="545">
        <v>7700</v>
      </c>
      <c r="FZ30" s="555">
        <v>0</v>
      </c>
    </row>
    <row r="31" spans="1:182" x14ac:dyDescent="0.2">
      <c r="A31" s="65">
        <v>28</v>
      </c>
      <c r="B31" s="65">
        <v>324</v>
      </c>
      <c r="C31" s="66">
        <v>4104</v>
      </c>
      <c r="D31" s="67" t="s">
        <v>183</v>
      </c>
      <c r="E31" s="75"/>
      <c r="F31" s="220">
        <v>707.33333333333337</v>
      </c>
      <c r="G31" s="220">
        <v>2095343.3333333333</v>
      </c>
      <c r="H31" s="214">
        <v>1.3333333333333333</v>
      </c>
      <c r="I31" s="220">
        <v>1562712.5298059967</v>
      </c>
      <c r="J31" s="220">
        <v>145545</v>
      </c>
      <c r="K31" s="209">
        <v>0</v>
      </c>
      <c r="L31" s="216">
        <v>1.65</v>
      </c>
      <c r="M31" s="220">
        <v>2578475.6741798944</v>
      </c>
      <c r="N31" s="220">
        <v>174386.80000000002</v>
      </c>
      <c r="O31" s="220">
        <v>24788.666666666668</v>
      </c>
      <c r="P31" s="220">
        <v>2777651.1408465602</v>
      </c>
      <c r="Q31" s="221">
        <v>3926.9337523749673</v>
      </c>
      <c r="R31" s="221">
        <v>2681.4037114060652</v>
      </c>
      <c r="S31" s="221">
        <v>146.45067192495887</v>
      </c>
      <c r="T31" s="381">
        <v>3926.9337523749673</v>
      </c>
      <c r="U31" s="222">
        <v>2746.534559255173</v>
      </c>
      <c r="V31" s="222">
        <v>142.97776589564938</v>
      </c>
      <c r="W31" s="223">
        <v>-325971.8187887746</v>
      </c>
      <c r="X31" s="224">
        <v>-460.84611515849377</v>
      </c>
      <c r="Y31" s="225">
        <v>129.26392331272407</v>
      </c>
      <c r="Z31" s="223">
        <v>0</v>
      </c>
      <c r="AA31" s="224">
        <v>0</v>
      </c>
      <c r="AB31" s="226">
        <v>129.26392331272407</v>
      </c>
      <c r="AC31" s="227">
        <v>0</v>
      </c>
      <c r="AD31" s="228">
        <v>0</v>
      </c>
      <c r="AE31" s="229">
        <v>0</v>
      </c>
      <c r="AF31" s="230">
        <v>0</v>
      </c>
      <c r="AG31" s="231">
        <v>129.26392331272407</v>
      </c>
      <c r="AH31" s="223">
        <v>-325971.8187887746</v>
      </c>
      <c r="AI31" s="224">
        <v>-460.84611515849377</v>
      </c>
      <c r="AJ31" s="226">
        <v>129.26392331272407</v>
      </c>
      <c r="AK31" s="232">
        <v>0</v>
      </c>
      <c r="AL31" s="444">
        <v>0.80442978322337411</v>
      </c>
      <c r="AM31" s="232">
        <v>9936.1567787621607</v>
      </c>
      <c r="AN31" s="232">
        <v>11.947690857681431</v>
      </c>
      <c r="AO31" s="232">
        <v>0</v>
      </c>
      <c r="AP31" s="223">
        <v>9936.1567787621607</v>
      </c>
      <c r="AQ31" s="224">
        <v>146.45067192495887</v>
      </c>
      <c r="AR31" s="224">
        <v>32.253359624794342</v>
      </c>
      <c r="AS31" s="233">
        <v>-3204.7443787375405</v>
      </c>
      <c r="AT31" s="234">
        <v>6731.4124000246202</v>
      </c>
      <c r="AU31" s="254"/>
      <c r="AV31" s="221">
        <v>463.78</v>
      </c>
      <c r="AW31" s="221">
        <v>328047.05333333334</v>
      </c>
      <c r="AX31" s="271">
        <v>3.8770230525997753E-4</v>
      </c>
      <c r="AY31" s="298">
        <v>6106.3113078446459</v>
      </c>
      <c r="AZ31" s="213"/>
      <c r="BA31" s="221">
        <v>11.850990339991782</v>
      </c>
      <c r="BB31" s="272">
        <v>-0.96348639720060469</v>
      </c>
      <c r="BC31" s="221">
        <v>-9.2070169148017396</v>
      </c>
      <c r="BD31" s="272">
        <v>-0.49421782987083357</v>
      </c>
      <c r="BE31" s="221">
        <v>-0.1837739501752893</v>
      </c>
      <c r="BF31" s="272">
        <v>-0.4602068473476793</v>
      </c>
      <c r="BG31" s="221">
        <v>10475.478627134096</v>
      </c>
      <c r="BH31" s="272">
        <v>1.9562862791871065</v>
      </c>
      <c r="BI31" s="221">
        <v>-0.96854933840155599</v>
      </c>
      <c r="BJ31" s="445">
        <v>0</v>
      </c>
      <c r="BL31" s="412">
        <v>64</v>
      </c>
      <c r="BM31" s="425"/>
      <c r="BN31" s="235">
        <v>704</v>
      </c>
      <c r="BO31" s="302">
        <v>1.35</v>
      </c>
      <c r="BP31" s="232">
        <v>1.35</v>
      </c>
      <c r="BQ31" s="71">
        <v>139220610</v>
      </c>
      <c r="BR31" s="235">
        <v>722</v>
      </c>
      <c r="BS31" s="302">
        <v>1.25</v>
      </c>
      <c r="BT31" s="232">
        <v>1.25</v>
      </c>
      <c r="BU31" s="71">
        <v>143213350</v>
      </c>
      <c r="BV31" s="235">
        <v>735</v>
      </c>
      <c r="BW31" s="302">
        <v>1.25</v>
      </c>
      <c r="BX31" s="232">
        <v>1.25</v>
      </c>
      <c r="BY31" s="71">
        <v>143443460</v>
      </c>
      <c r="BZ31" s="463">
        <v>-14909</v>
      </c>
      <c r="CA31" s="235">
        <v>1022667</v>
      </c>
      <c r="CB31" s="235">
        <v>17382</v>
      </c>
      <c r="CC31" s="235">
        <v>-25887</v>
      </c>
      <c r="CD31" s="235">
        <v>-89</v>
      </c>
      <c r="CE31" s="235">
        <v>0</v>
      </c>
      <c r="CF31" s="235">
        <v>94882</v>
      </c>
      <c r="CG31" s="235">
        <v>6177</v>
      </c>
      <c r="CH31" s="235">
        <v>-3961</v>
      </c>
      <c r="CI31" s="235">
        <v>45732</v>
      </c>
      <c r="CJ31" s="235">
        <v>1816</v>
      </c>
      <c r="CK31" s="235">
        <v>833280</v>
      </c>
      <c r="CL31" s="235">
        <v>11306</v>
      </c>
      <c r="CM31" s="235">
        <v>-290</v>
      </c>
      <c r="CN31" s="235">
        <v>-212</v>
      </c>
      <c r="CO31" s="235">
        <v>0</v>
      </c>
      <c r="CP31" s="235">
        <v>2863</v>
      </c>
      <c r="CQ31" s="235">
        <v>64</v>
      </c>
      <c r="CR31" s="235">
        <v>0</v>
      </c>
      <c r="CS31" s="235">
        <v>0</v>
      </c>
      <c r="CT31" s="235">
        <v>8926</v>
      </c>
      <c r="CU31" s="235">
        <v>202</v>
      </c>
      <c r="CV31" s="235">
        <v>0</v>
      </c>
      <c r="CW31" s="235">
        <v>1999949</v>
      </c>
      <c r="CX31" s="463">
        <v>-6345</v>
      </c>
      <c r="CY31" s="544">
        <v>878614</v>
      </c>
      <c r="CZ31" s="544">
        <v>11542</v>
      </c>
      <c r="DA31" s="544">
        <v>-9172</v>
      </c>
      <c r="DB31" s="544">
        <v>-27</v>
      </c>
      <c r="DC31" s="544">
        <v>0</v>
      </c>
      <c r="DD31" s="544">
        <v>78642</v>
      </c>
      <c r="DE31" s="544">
        <v>4872</v>
      </c>
      <c r="DF31" s="544">
        <v>-5892</v>
      </c>
      <c r="DG31" s="544">
        <v>39636</v>
      </c>
      <c r="DH31" s="544">
        <v>2073</v>
      </c>
      <c r="DI31" s="544">
        <v>689143</v>
      </c>
      <c r="DJ31" s="544">
        <v>10189</v>
      </c>
      <c r="DK31" s="544">
        <v>-491</v>
      </c>
      <c r="DL31" s="544">
        <v>-5630</v>
      </c>
      <c r="DM31" s="544">
        <v>0</v>
      </c>
      <c r="DN31" s="544">
        <v>827</v>
      </c>
      <c r="DO31" s="544">
        <v>78</v>
      </c>
      <c r="DP31" s="544">
        <v>-8</v>
      </c>
      <c r="DQ31" s="544">
        <v>0</v>
      </c>
      <c r="DR31" s="544">
        <v>49</v>
      </c>
      <c r="DS31" s="544">
        <v>5987</v>
      </c>
      <c r="DT31" s="544">
        <v>0</v>
      </c>
      <c r="DU31" s="544">
        <v>1694087</v>
      </c>
      <c r="DV31" s="463">
        <v>-3173</v>
      </c>
      <c r="DW31" s="235">
        <v>773753</v>
      </c>
      <c r="DX31" s="235">
        <v>14833</v>
      </c>
      <c r="DY31" s="235">
        <v>-12125</v>
      </c>
      <c r="DZ31" s="235">
        <v>0</v>
      </c>
      <c r="EA31" s="235">
        <v>0</v>
      </c>
      <c r="EB31" s="235">
        <v>82383</v>
      </c>
      <c r="EC31" s="235">
        <v>3190</v>
      </c>
      <c r="ED31" s="235">
        <v>-5035</v>
      </c>
      <c r="EE31" s="235">
        <v>31723</v>
      </c>
      <c r="EF31" s="235">
        <v>614</v>
      </c>
      <c r="EG31" s="235">
        <v>129758</v>
      </c>
      <c r="EH31" s="235">
        <v>10723</v>
      </c>
      <c r="EI31" s="235">
        <v>-595</v>
      </c>
      <c r="EJ31" s="235">
        <v>-5684</v>
      </c>
      <c r="EK31" s="235">
        <v>0</v>
      </c>
      <c r="EL31" s="235">
        <v>5424</v>
      </c>
      <c r="EM31" s="235">
        <v>188</v>
      </c>
      <c r="EN31" s="235">
        <v>0</v>
      </c>
      <c r="EO31" s="235">
        <v>0</v>
      </c>
      <c r="EP31" s="235">
        <v>0</v>
      </c>
      <c r="EQ31" s="235">
        <v>6362</v>
      </c>
      <c r="ER31" s="235">
        <v>0</v>
      </c>
      <c r="ES31" s="235">
        <v>1032339</v>
      </c>
      <c r="ET31" s="254"/>
      <c r="EU31" s="254"/>
      <c r="EV31" s="254"/>
      <c r="EW31" s="254"/>
      <c r="EY31" s="397">
        <v>11.3152083986148</v>
      </c>
      <c r="EZ31" s="226">
        <v>-0.96283199031057309</v>
      </c>
      <c r="FA31" s="397">
        <v>-14.611359896584583</v>
      </c>
      <c r="FB31" s="226">
        <v>-0.6676644604414298</v>
      </c>
      <c r="FC31" s="221">
        <v>-0.18488360310935859</v>
      </c>
      <c r="FD31" s="226">
        <v>-0.43398022132588171</v>
      </c>
      <c r="FE31" s="221">
        <v>10478.656304522894</v>
      </c>
      <c r="FF31" s="226">
        <v>1.9247497056366538</v>
      </c>
      <c r="FG31" s="221">
        <v>-0.99730659442863456</v>
      </c>
      <c r="FH31" s="226">
        <v>0</v>
      </c>
      <c r="FI31" s="232"/>
      <c r="FJ31" s="393">
        <v>64</v>
      </c>
      <c r="FK31" s="430"/>
      <c r="FL31" s="468">
        <v>0.78991207774178618</v>
      </c>
      <c r="FM31" s="469">
        <v>9798.8492004285872</v>
      </c>
      <c r="FN31" s="472">
        <v>11.732068486811661</v>
      </c>
      <c r="FO31" s="386">
        <v>0</v>
      </c>
      <c r="FQ31" s="390">
        <v>400.39</v>
      </c>
      <c r="FR31" s="391">
        <v>288414.26333333337</v>
      </c>
      <c r="FS31" s="392">
        <v>3.3785163393802069E-4</v>
      </c>
      <c r="FT31" s="278">
        <v>5405.6261430083314</v>
      </c>
      <c r="FV31" s="555">
        <v>0</v>
      </c>
      <c r="FW31" s="551">
        <v>0</v>
      </c>
      <c r="FX31" s="547">
        <v>74366</v>
      </c>
      <c r="FY31" s="545">
        <v>81130</v>
      </c>
      <c r="FZ31" s="555">
        <v>0</v>
      </c>
    </row>
    <row r="32" spans="1:182" x14ac:dyDescent="0.2">
      <c r="A32" s="65">
        <v>29</v>
      </c>
      <c r="B32" s="65">
        <v>922</v>
      </c>
      <c r="C32" s="66">
        <v>1702</v>
      </c>
      <c r="D32" s="67" t="s">
        <v>87</v>
      </c>
      <c r="E32" s="75"/>
      <c r="F32" s="220">
        <v>1247.3333333333333</v>
      </c>
      <c r="G32" s="220">
        <v>2157345</v>
      </c>
      <c r="H32" s="214">
        <v>1.75</v>
      </c>
      <c r="I32" s="220">
        <v>1232768.5714285714</v>
      </c>
      <c r="J32" s="220">
        <v>223515</v>
      </c>
      <c r="K32" s="209">
        <v>0</v>
      </c>
      <c r="L32" s="216">
        <v>1.65</v>
      </c>
      <c r="M32" s="220">
        <v>2034068.1428571427</v>
      </c>
      <c r="N32" s="220">
        <v>233390.21</v>
      </c>
      <c r="O32" s="220">
        <v>518.33333333333337</v>
      </c>
      <c r="P32" s="220">
        <v>2267976.6861904762</v>
      </c>
      <c r="Q32" s="221">
        <v>1818.260304268153</v>
      </c>
      <c r="R32" s="221">
        <v>2681.4037114060652</v>
      </c>
      <c r="S32" s="221">
        <v>67.81001669139556</v>
      </c>
      <c r="T32" s="381">
        <v>1818.260304268153</v>
      </c>
      <c r="U32" s="222">
        <v>2746.534559255173</v>
      </c>
      <c r="V32" s="222">
        <v>66.201981625938217</v>
      </c>
      <c r="W32" s="223">
        <v>398352.19097290834</v>
      </c>
      <c r="X32" s="224">
        <v>319.36306064102757</v>
      </c>
      <c r="Y32" s="225">
        <v>79.7203105155792</v>
      </c>
      <c r="Z32" s="223">
        <v>210031</v>
      </c>
      <c r="AA32" s="224">
        <v>168.38401924104758</v>
      </c>
      <c r="AB32" s="226">
        <v>86.000007173146329</v>
      </c>
      <c r="AC32" s="227">
        <v>0</v>
      </c>
      <c r="AD32" s="228">
        <v>0</v>
      </c>
      <c r="AE32" s="229">
        <v>210031</v>
      </c>
      <c r="AF32" s="230">
        <v>168.38401924104758</v>
      </c>
      <c r="AG32" s="231">
        <v>86.000007173146329</v>
      </c>
      <c r="AH32" s="223">
        <v>608383.1909729084</v>
      </c>
      <c r="AI32" s="224">
        <v>487.74707988207513</v>
      </c>
      <c r="AJ32" s="226">
        <v>86.000007173146329</v>
      </c>
      <c r="AK32" s="232">
        <v>0</v>
      </c>
      <c r="AL32" s="444">
        <v>1.2442544094067345</v>
      </c>
      <c r="AM32" s="232">
        <v>53940.287612639237</v>
      </c>
      <c r="AN32" s="232">
        <v>14.30331373597007</v>
      </c>
      <c r="AO32" s="232">
        <v>20261.195846838062</v>
      </c>
      <c r="AP32" s="223">
        <v>74201.483459477298</v>
      </c>
      <c r="AQ32" s="224">
        <v>67.81001669139556</v>
      </c>
      <c r="AR32" s="224">
        <v>0</v>
      </c>
      <c r="AS32" s="233">
        <v>0</v>
      </c>
      <c r="AT32" s="234">
        <v>74201.483459477298</v>
      </c>
      <c r="AU32" s="254"/>
      <c r="AV32" s="221">
        <v>379.59</v>
      </c>
      <c r="AW32" s="221">
        <v>473475.25999999995</v>
      </c>
      <c r="AX32" s="271">
        <v>5.595765848841254E-4</v>
      </c>
      <c r="AY32" s="298">
        <v>8813.3312119249749</v>
      </c>
      <c r="AZ32" s="213"/>
      <c r="BA32" s="221">
        <v>15.028075215506114</v>
      </c>
      <c r="BB32" s="272">
        <v>-0.88750547835263649</v>
      </c>
      <c r="BC32" s="221">
        <v>-0.89546677864014457</v>
      </c>
      <c r="BD32" s="272">
        <v>0.31274727398884994</v>
      </c>
      <c r="BE32" s="221">
        <v>-0.25499941388982023</v>
      </c>
      <c r="BF32" s="272">
        <v>-0.62368272840350092</v>
      </c>
      <c r="BG32" s="221">
        <v>1184.7647478605957</v>
      </c>
      <c r="BH32" s="272">
        <v>-0.70163873933956711</v>
      </c>
      <c r="BI32" s="221">
        <v>-0.12420054835693012</v>
      </c>
      <c r="BJ32" s="445">
        <v>0</v>
      </c>
      <c r="BL32" s="412">
        <v>157</v>
      </c>
      <c r="BM32" s="425"/>
      <c r="BN32" s="235">
        <v>1250</v>
      </c>
      <c r="BO32" s="302">
        <v>1.75</v>
      </c>
      <c r="BP32" s="232">
        <v>1.75</v>
      </c>
      <c r="BQ32" s="71">
        <v>177973550</v>
      </c>
      <c r="BR32" s="235">
        <v>1252</v>
      </c>
      <c r="BS32" s="302">
        <v>1.75</v>
      </c>
      <c r="BT32" s="232">
        <v>1.75</v>
      </c>
      <c r="BU32" s="71">
        <v>206904240</v>
      </c>
      <c r="BV32" s="235">
        <v>1253</v>
      </c>
      <c r="BW32" s="302">
        <v>1.75</v>
      </c>
      <c r="BX32" s="232">
        <v>1.75</v>
      </c>
      <c r="BY32" s="71">
        <v>212354700</v>
      </c>
      <c r="BZ32" s="463">
        <v>-17696</v>
      </c>
      <c r="CA32" s="235">
        <v>1841895</v>
      </c>
      <c r="CB32" s="235">
        <v>42974</v>
      </c>
      <c r="CC32" s="235">
        <v>-24056</v>
      </c>
      <c r="CD32" s="235">
        <v>-22</v>
      </c>
      <c r="CE32" s="235">
        <v>0</v>
      </c>
      <c r="CF32" s="235">
        <v>127149</v>
      </c>
      <c r="CG32" s="235">
        <v>6481</v>
      </c>
      <c r="CH32" s="235">
        <v>-4122</v>
      </c>
      <c r="CI32" s="235">
        <v>28803</v>
      </c>
      <c r="CJ32" s="235">
        <v>1380</v>
      </c>
      <c r="CK32" s="235">
        <v>39480</v>
      </c>
      <c r="CL32" s="235">
        <v>45032</v>
      </c>
      <c r="CM32" s="235">
        <v>-73</v>
      </c>
      <c r="CN32" s="235">
        <v>0</v>
      </c>
      <c r="CO32" s="235">
        <v>0</v>
      </c>
      <c r="CP32" s="235">
        <v>3150</v>
      </c>
      <c r="CQ32" s="235">
        <v>18</v>
      </c>
      <c r="CR32" s="235">
        <v>-21</v>
      </c>
      <c r="CS32" s="235">
        <v>0</v>
      </c>
      <c r="CT32" s="235">
        <v>0</v>
      </c>
      <c r="CU32" s="235">
        <v>2632</v>
      </c>
      <c r="CV32" s="235">
        <v>0</v>
      </c>
      <c r="CW32" s="235">
        <v>2093004</v>
      </c>
      <c r="CX32" s="463">
        <v>-21247</v>
      </c>
      <c r="CY32" s="544">
        <v>2006339</v>
      </c>
      <c r="CZ32" s="544">
        <v>96136</v>
      </c>
      <c r="DA32" s="544">
        <v>-24183</v>
      </c>
      <c r="DB32" s="544">
        <v>0</v>
      </c>
      <c r="DC32" s="544">
        <v>0</v>
      </c>
      <c r="DD32" s="544">
        <v>128770</v>
      </c>
      <c r="DE32" s="544">
        <v>4187</v>
      </c>
      <c r="DF32" s="544">
        <v>-5590</v>
      </c>
      <c r="DG32" s="544">
        <v>7819</v>
      </c>
      <c r="DH32" s="544">
        <v>0</v>
      </c>
      <c r="DI32" s="544">
        <v>58572</v>
      </c>
      <c r="DJ32" s="544">
        <v>875</v>
      </c>
      <c r="DK32" s="544">
        <v>-1831</v>
      </c>
      <c r="DL32" s="544">
        <v>0</v>
      </c>
      <c r="DM32" s="544">
        <v>0</v>
      </c>
      <c r="DN32" s="544">
        <v>39</v>
      </c>
      <c r="DO32" s="544">
        <v>0</v>
      </c>
      <c r="DP32" s="544">
        <v>-14</v>
      </c>
      <c r="DQ32" s="544">
        <v>0</v>
      </c>
      <c r="DR32" s="544">
        <v>0</v>
      </c>
      <c r="DS32" s="544">
        <v>12389</v>
      </c>
      <c r="DT32" s="544">
        <v>0</v>
      </c>
      <c r="DU32" s="544">
        <v>2262261</v>
      </c>
      <c r="DV32" s="463">
        <v>-20483</v>
      </c>
      <c r="DW32" s="235">
        <v>1927318</v>
      </c>
      <c r="DX32" s="235">
        <v>38421</v>
      </c>
      <c r="DY32" s="235">
        <v>-21552</v>
      </c>
      <c r="DZ32" s="235">
        <v>-180</v>
      </c>
      <c r="EA32" s="235">
        <v>0</v>
      </c>
      <c r="EB32" s="235">
        <v>179206</v>
      </c>
      <c r="EC32" s="235">
        <v>7830</v>
      </c>
      <c r="ED32" s="235">
        <v>-4658</v>
      </c>
      <c r="EE32" s="235">
        <v>5460</v>
      </c>
      <c r="EF32" s="235">
        <v>390</v>
      </c>
      <c r="EG32" s="235">
        <v>40320</v>
      </c>
      <c r="EH32" s="235">
        <v>7914</v>
      </c>
      <c r="EI32" s="235">
        <v>-1305</v>
      </c>
      <c r="EJ32" s="235">
        <v>0</v>
      </c>
      <c r="EK32" s="235">
        <v>0</v>
      </c>
      <c r="EL32" s="235">
        <v>43</v>
      </c>
      <c r="EM32" s="235">
        <v>469</v>
      </c>
      <c r="EN32" s="235">
        <v>-10</v>
      </c>
      <c r="EO32" s="235">
        <v>0</v>
      </c>
      <c r="EP32" s="235">
        <v>0</v>
      </c>
      <c r="EQ32" s="235">
        <v>21847</v>
      </c>
      <c r="ER32" s="235">
        <v>0</v>
      </c>
      <c r="ES32" s="235">
        <v>2181030</v>
      </c>
      <c r="ET32" s="254"/>
      <c r="EU32" s="254"/>
      <c r="EV32" s="254"/>
      <c r="EW32" s="254"/>
      <c r="EY32" s="397">
        <v>13.164347933609994</v>
      </c>
      <c r="EZ32" s="226">
        <v>-0.91925543621188843</v>
      </c>
      <c r="FA32" s="397">
        <v>-1.1768809197528707</v>
      </c>
      <c r="FB32" s="226">
        <v>0.27354679475056543</v>
      </c>
      <c r="FC32" s="221">
        <v>-0.26937165676436786</v>
      </c>
      <c r="FD32" s="226">
        <v>-0.64387148009468487</v>
      </c>
      <c r="FE32" s="221">
        <v>1254.361507033014</v>
      </c>
      <c r="FF32" s="226">
        <v>-0.70442928310469199</v>
      </c>
      <c r="FG32" s="221">
        <v>-0.14628770961282897</v>
      </c>
      <c r="FH32" s="226">
        <v>0</v>
      </c>
      <c r="FI32" s="232"/>
      <c r="FJ32" s="393">
        <v>157</v>
      </c>
      <c r="FK32" s="430"/>
      <c r="FL32" s="468">
        <v>1.2399467376830891</v>
      </c>
      <c r="FM32" s="469">
        <v>54177.950479808329</v>
      </c>
      <c r="FN32" s="472">
        <v>14.253794940079892</v>
      </c>
      <c r="FO32" s="386">
        <v>21891.658379291348</v>
      </c>
      <c r="FQ32" s="390">
        <v>398.42</v>
      </c>
      <c r="FR32" s="391">
        <v>498689.03333333338</v>
      </c>
      <c r="FS32" s="392">
        <v>5.8416980766279043E-4</v>
      </c>
      <c r="FT32" s="278">
        <v>9346.7169226046462</v>
      </c>
      <c r="FV32" s="555">
        <v>0</v>
      </c>
      <c r="FW32" s="551">
        <v>0</v>
      </c>
      <c r="FX32" s="547">
        <v>1555</v>
      </c>
      <c r="FY32" s="545">
        <v>2305</v>
      </c>
      <c r="FZ32" s="555">
        <v>0</v>
      </c>
    </row>
    <row r="33" spans="1:182" x14ac:dyDescent="0.2">
      <c r="A33" s="65">
        <v>30</v>
      </c>
      <c r="B33" s="65">
        <v>352</v>
      </c>
      <c r="C33" s="66">
        <v>2112</v>
      </c>
      <c r="D33" s="67" t="s">
        <v>118</v>
      </c>
      <c r="E33" s="75">
        <v>351</v>
      </c>
      <c r="F33" s="220">
        <v>6301.666666666667</v>
      </c>
      <c r="G33" s="220">
        <v>17962352</v>
      </c>
      <c r="H33" s="214">
        <v>1.6000000000000003</v>
      </c>
      <c r="I33" s="220">
        <v>11226470</v>
      </c>
      <c r="J33" s="220">
        <v>1499186</v>
      </c>
      <c r="K33" s="209">
        <v>0</v>
      </c>
      <c r="L33" s="216">
        <v>1.65</v>
      </c>
      <c r="M33" s="220">
        <v>18523675.5</v>
      </c>
      <c r="N33" s="220">
        <v>1659270.2033333331</v>
      </c>
      <c r="O33" s="220">
        <v>12158</v>
      </c>
      <c r="P33" s="220">
        <v>20195103.703333337</v>
      </c>
      <c r="Q33" s="221">
        <v>3204.7242057656708</v>
      </c>
      <c r="R33" s="221">
        <v>2681.4037114060652</v>
      </c>
      <c r="S33" s="221">
        <v>119.51666181908834</v>
      </c>
      <c r="T33" s="381">
        <v>3204.7242057656708</v>
      </c>
      <c r="U33" s="222">
        <v>2746.534559255173</v>
      </c>
      <c r="V33" s="222">
        <v>116.68246426998368</v>
      </c>
      <c r="W33" s="223">
        <v>-1220182.786657095</v>
      </c>
      <c r="X33" s="224">
        <v>-193.62858291305395</v>
      </c>
      <c r="Y33" s="225">
        <v>112.29549694602566</v>
      </c>
      <c r="Z33" s="223">
        <v>0</v>
      </c>
      <c r="AA33" s="224">
        <v>0</v>
      </c>
      <c r="AB33" s="226">
        <v>112.29549694602566</v>
      </c>
      <c r="AC33" s="227">
        <v>0</v>
      </c>
      <c r="AD33" s="228">
        <v>0</v>
      </c>
      <c r="AE33" s="229">
        <v>0</v>
      </c>
      <c r="AF33" s="230">
        <v>0</v>
      </c>
      <c r="AG33" s="231">
        <v>112.29549694602566</v>
      </c>
      <c r="AH33" s="223">
        <v>-1220182.786657095</v>
      </c>
      <c r="AI33" s="224">
        <v>-193.62858291305395</v>
      </c>
      <c r="AJ33" s="226">
        <v>112.29549694602566</v>
      </c>
      <c r="AK33" s="232">
        <v>0</v>
      </c>
      <c r="AL33" s="444">
        <v>0.26294631049986777</v>
      </c>
      <c r="AM33" s="232">
        <v>0</v>
      </c>
      <c r="AN33" s="232">
        <v>6.6468130124305738</v>
      </c>
      <c r="AO33" s="232">
        <v>0</v>
      </c>
      <c r="AP33" s="223">
        <v>0</v>
      </c>
      <c r="AQ33" s="224">
        <v>119.51666181908834</v>
      </c>
      <c r="AR33" s="224">
        <v>0</v>
      </c>
      <c r="AS33" s="233">
        <v>0</v>
      </c>
      <c r="AT33" s="234">
        <v>0</v>
      </c>
      <c r="AU33" s="254"/>
      <c r="AV33" s="221">
        <v>423.91</v>
      </c>
      <c r="AW33" s="221">
        <v>2671339.5166666671</v>
      </c>
      <c r="AX33" s="271">
        <v>3.1571217550043565E-3</v>
      </c>
      <c r="AY33" s="298">
        <v>49724.667641318614</v>
      </c>
      <c r="AZ33" s="213"/>
      <c r="BA33" s="221">
        <v>93.88184319863494</v>
      </c>
      <c r="BB33" s="272">
        <v>0.99830556565124662</v>
      </c>
      <c r="BC33" s="221">
        <v>-4.2900288292529281</v>
      </c>
      <c r="BD33" s="272">
        <v>-1.6829408201018168E-2</v>
      </c>
      <c r="BE33" s="221">
        <v>0.41916777879493622</v>
      </c>
      <c r="BF33" s="272">
        <v>0.92365820916888819</v>
      </c>
      <c r="BG33" s="221">
        <v>2391.119067872798</v>
      </c>
      <c r="BH33" s="272">
        <v>-0.35652001433811503</v>
      </c>
      <c r="BI33" s="221">
        <v>0.5654135952393079</v>
      </c>
      <c r="BJ33" s="445">
        <v>0</v>
      </c>
      <c r="BL33" s="412">
        <v>1510.1</v>
      </c>
      <c r="BM33" s="425"/>
      <c r="BN33" s="235">
        <v>6293</v>
      </c>
      <c r="BO33" s="302">
        <v>1.6</v>
      </c>
      <c r="BP33" s="232">
        <v>1.6</v>
      </c>
      <c r="BQ33" s="71">
        <v>1245662380</v>
      </c>
      <c r="BR33" s="235">
        <v>6317</v>
      </c>
      <c r="BS33" s="302">
        <v>1.6</v>
      </c>
      <c r="BT33" s="232">
        <v>1.6</v>
      </c>
      <c r="BU33" s="71">
        <v>1495023970</v>
      </c>
      <c r="BV33" s="235">
        <v>6340</v>
      </c>
      <c r="BW33" s="302">
        <v>1.6</v>
      </c>
      <c r="BX33" s="232">
        <v>1.6</v>
      </c>
      <c r="BY33" s="71">
        <v>1530096490</v>
      </c>
      <c r="BZ33" s="463">
        <v>-74555</v>
      </c>
      <c r="CA33" s="235">
        <v>16626635</v>
      </c>
      <c r="CB33" s="235">
        <v>154487</v>
      </c>
      <c r="CC33" s="235">
        <v>-1462145</v>
      </c>
      <c r="CD33" s="235">
        <v>-12268</v>
      </c>
      <c r="CE33" s="235">
        <v>0</v>
      </c>
      <c r="CF33" s="235">
        <v>2053934</v>
      </c>
      <c r="CG33" s="235">
        <v>73646</v>
      </c>
      <c r="CH33" s="235">
        <v>-258554</v>
      </c>
      <c r="CI33" s="235">
        <v>101818</v>
      </c>
      <c r="CJ33" s="235">
        <v>0</v>
      </c>
      <c r="CK33" s="235">
        <v>89244</v>
      </c>
      <c r="CL33" s="235">
        <v>412546</v>
      </c>
      <c r="CM33" s="235">
        <v>-144391</v>
      </c>
      <c r="CN33" s="235">
        <v>0</v>
      </c>
      <c r="CO33" s="235">
        <v>0</v>
      </c>
      <c r="CP33" s="235">
        <v>20631</v>
      </c>
      <c r="CQ33" s="235">
        <v>8325</v>
      </c>
      <c r="CR33" s="235">
        <v>-1178</v>
      </c>
      <c r="CS33" s="235">
        <v>0</v>
      </c>
      <c r="CT33" s="235">
        <v>237</v>
      </c>
      <c r="CU33" s="235">
        <v>22164</v>
      </c>
      <c r="CV33" s="235">
        <v>0</v>
      </c>
      <c r="CW33" s="235">
        <v>17610576</v>
      </c>
      <c r="CX33" s="463">
        <v>-58685</v>
      </c>
      <c r="CY33" s="544">
        <v>16737233</v>
      </c>
      <c r="CZ33" s="544">
        <v>139116</v>
      </c>
      <c r="DA33" s="544">
        <v>-1098096</v>
      </c>
      <c r="DB33" s="544">
        <v>-16214</v>
      </c>
      <c r="DC33" s="544">
        <v>-74871</v>
      </c>
      <c r="DD33" s="544">
        <v>2193830</v>
      </c>
      <c r="DE33" s="544">
        <v>54710</v>
      </c>
      <c r="DF33" s="544">
        <v>-218295</v>
      </c>
      <c r="DG33" s="544">
        <v>319133</v>
      </c>
      <c r="DH33" s="544">
        <v>3325</v>
      </c>
      <c r="DI33" s="544">
        <v>400150</v>
      </c>
      <c r="DJ33" s="544">
        <v>82373</v>
      </c>
      <c r="DK33" s="544">
        <v>-118013</v>
      </c>
      <c r="DL33" s="544">
        <v>0</v>
      </c>
      <c r="DM33" s="544">
        <v>148012</v>
      </c>
      <c r="DN33" s="544">
        <v>4306</v>
      </c>
      <c r="DO33" s="544">
        <v>3567</v>
      </c>
      <c r="DP33" s="544">
        <v>-1240</v>
      </c>
      <c r="DQ33" s="544">
        <v>0</v>
      </c>
      <c r="DR33" s="544">
        <v>20</v>
      </c>
      <c r="DS33" s="544">
        <v>11450</v>
      </c>
      <c r="DT33" s="544">
        <v>0</v>
      </c>
      <c r="DU33" s="544">
        <v>18511811</v>
      </c>
      <c r="DV33" s="463">
        <v>-109008</v>
      </c>
      <c r="DW33" s="235">
        <v>16248631</v>
      </c>
      <c r="DX33" s="235">
        <v>120984</v>
      </c>
      <c r="DY33" s="235">
        <v>-1252429</v>
      </c>
      <c r="DZ33" s="235">
        <v>-17437</v>
      </c>
      <c r="EA33" s="235">
        <v>-335237</v>
      </c>
      <c r="EB33" s="235">
        <v>2528885</v>
      </c>
      <c r="EC33" s="235">
        <v>63031</v>
      </c>
      <c r="ED33" s="235">
        <v>-276346</v>
      </c>
      <c r="EE33" s="235">
        <v>111455</v>
      </c>
      <c r="EF33" s="235">
        <v>3251</v>
      </c>
      <c r="EG33" s="235">
        <v>285683</v>
      </c>
      <c r="EH33" s="235">
        <v>97470</v>
      </c>
      <c r="EI33" s="235">
        <v>-124681</v>
      </c>
      <c r="EJ33" s="235">
        <v>0</v>
      </c>
      <c r="EK33" s="235">
        <v>191917</v>
      </c>
      <c r="EL33" s="235">
        <v>4808</v>
      </c>
      <c r="EM33" s="235">
        <v>991</v>
      </c>
      <c r="EN33" s="235">
        <v>-196</v>
      </c>
      <c r="EO33" s="235">
        <v>0</v>
      </c>
      <c r="EP33" s="235">
        <v>-60</v>
      </c>
      <c r="EQ33" s="235">
        <v>15617</v>
      </c>
      <c r="ER33" s="235">
        <v>0</v>
      </c>
      <c r="ES33" s="235">
        <v>17557329</v>
      </c>
      <c r="ET33" s="254"/>
      <c r="EU33" s="254"/>
      <c r="EV33" s="254"/>
      <c r="EW33" s="254"/>
      <c r="EY33" s="397">
        <v>96.690933585391733</v>
      </c>
      <c r="EZ33" s="226">
        <v>1.0491199672931495</v>
      </c>
      <c r="FA33" s="397">
        <v>-4.5171311532166234</v>
      </c>
      <c r="FB33" s="226">
        <v>3.9530937469049711E-2</v>
      </c>
      <c r="FC33" s="221">
        <v>0.40018753598539286</v>
      </c>
      <c r="FD33" s="226">
        <v>1.0194953002588678</v>
      </c>
      <c r="FE33" s="221">
        <v>2325.6692698757984</v>
      </c>
      <c r="FF33" s="226">
        <v>-0.39907695836023388</v>
      </c>
      <c r="FG33" s="221">
        <v>0.62680579084532528</v>
      </c>
      <c r="FH33" s="226">
        <v>0</v>
      </c>
      <c r="FI33" s="232"/>
      <c r="FJ33" s="393">
        <v>1527.5</v>
      </c>
      <c r="FK33" s="430"/>
      <c r="FL33" s="468">
        <v>0.26232189973614772</v>
      </c>
      <c r="FM33" s="469">
        <v>0</v>
      </c>
      <c r="FN33" s="472">
        <v>6.6310290237467013</v>
      </c>
      <c r="FO33" s="386">
        <v>0</v>
      </c>
      <c r="FQ33" s="390">
        <v>486.18</v>
      </c>
      <c r="FR33" s="391">
        <v>3071037</v>
      </c>
      <c r="FS33" s="392">
        <v>3.5974464519980009E-3</v>
      </c>
      <c r="FT33" s="278">
        <v>57559.143231968017</v>
      </c>
      <c r="FV33" s="555">
        <v>0</v>
      </c>
      <c r="FW33" s="551">
        <v>0</v>
      </c>
      <c r="FX33" s="547">
        <v>36474</v>
      </c>
      <c r="FY33" s="545">
        <v>31118</v>
      </c>
      <c r="FZ33" s="555">
        <v>0</v>
      </c>
    </row>
    <row r="34" spans="1:182" x14ac:dyDescent="0.2">
      <c r="A34" s="65">
        <v>31</v>
      </c>
      <c r="B34" s="65">
        <v>791</v>
      </c>
      <c r="C34" s="66">
        <v>1601</v>
      </c>
      <c r="D34" s="67" t="s">
        <v>82</v>
      </c>
      <c r="E34" s="75"/>
      <c r="F34" s="220">
        <v>1262</v>
      </c>
      <c r="G34" s="220">
        <v>1667486.3333333333</v>
      </c>
      <c r="H34" s="214">
        <v>1.7</v>
      </c>
      <c r="I34" s="220">
        <v>980874.31372549024</v>
      </c>
      <c r="J34" s="220">
        <v>269610.33333333331</v>
      </c>
      <c r="K34" s="209">
        <v>0</v>
      </c>
      <c r="L34" s="216">
        <v>1.65</v>
      </c>
      <c r="M34" s="220">
        <v>1618442.6176470586</v>
      </c>
      <c r="N34" s="220">
        <v>218925.25333333333</v>
      </c>
      <c r="O34" s="220">
        <v>331.33333333333331</v>
      </c>
      <c r="P34" s="220">
        <v>1837699.2043137252</v>
      </c>
      <c r="Q34" s="221">
        <v>1456.1800351138868</v>
      </c>
      <c r="R34" s="221">
        <v>2681.4037114060652</v>
      </c>
      <c r="S34" s="221">
        <v>54.306631594475569</v>
      </c>
      <c r="T34" s="381">
        <v>1456.1800351138868</v>
      </c>
      <c r="U34" s="222">
        <v>2746.534559255173</v>
      </c>
      <c r="V34" s="222">
        <v>53.01881347922253</v>
      </c>
      <c r="W34" s="223">
        <v>572105.9434078699</v>
      </c>
      <c r="X34" s="224">
        <v>453.33276022810611</v>
      </c>
      <c r="Y34" s="225">
        <v>71.213177904519625</v>
      </c>
      <c r="Z34" s="223">
        <v>500376</v>
      </c>
      <c r="AA34" s="224">
        <v>396.4944532488114</v>
      </c>
      <c r="AB34" s="226">
        <v>86.00000211760684</v>
      </c>
      <c r="AC34" s="227">
        <v>0</v>
      </c>
      <c r="AD34" s="228">
        <v>0</v>
      </c>
      <c r="AE34" s="229">
        <v>500376</v>
      </c>
      <c r="AF34" s="230">
        <v>396.4944532488114</v>
      </c>
      <c r="AG34" s="231">
        <v>86.00000211760684</v>
      </c>
      <c r="AH34" s="223">
        <v>1072481.9434078699</v>
      </c>
      <c r="AI34" s="224">
        <v>849.82721347691745</v>
      </c>
      <c r="AJ34" s="226">
        <v>86.00000211760684</v>
      </c>
      <c r="AK34" s="232">
        <v>0</v>
      </c>
      <c r="AL34" s="444">
        <v>6.1069730586370836</v>
      </c>
      <c r="AM34" s="232">
        <v>461954.10274082411</v>
      </c>
      <c r="AN34" s="232">
        <v>52.058637083993659</v>
      </c>
      <c r="AO34" s="232">
        <v>403931.46284267138</v>
      </c>
      <c r="AP34" s="223">
        <v>865885.56558349542</v>
      </c>
      <c r="AQ34" s="224">
        <v>54.306631594475569</v>
      </c>
      <c r="AR34" s="224">
        <v>0</v>
      </c>
      <c r="AS34" s="233">
        <v>0</v>
      </c>
      <c r="AT34" s="234">
        <v>865885.56558349542</v>
      </c>
      <c r="AU34" s="254"/>
      <c r="AV34" s="221">
        <v>463.75</v>
      </c>
      <c r="AW34" s="221">
        <v>585252.5</v>
      </c>
      <c r="AX34" s="271">
        <v>6.9168048029562648E-4</v>
      </c>
      <c r="AY34" s="298">
        <v>10893.967564656117</v>
      </c>
      <c r="AZ34" s="213"/>
      <c r="BA34" s="221">
        <v>33.70382092876897</v>
      </c>
      <c r="BB34" s="272">
        <v>-0.44086952902660625</v>
      </c>
      <c r="BC34" s="221">
        <v>-12.4505815731584</v>
      </c>
      <c r="BD34" s="272">
        <v>-0.80913423517752858</v>
      </c>
      <c r="BE34" s="221">
        <v>2.0592370318219085E-2</v>
      </c>
      <c r="BF34" s="272">
        <v>8.8524266602039905E-3</v>
      </c>
      <c r="BG34" s="221">
        <v>2128.7765451722512</v>
      </c>
      <c r="BH34" s="272">
        <v>-0.43157202471858219</v>
      </c>
      <c r="BI34" s="221">
        <v>-0.2023948282063372</v>
      </c>
      <c r="BJ34" s="445">
        <v>0</v>
      </c>
      <c r="BL34" s="412">
        <v>206.25</v>
      </c>
      <c r="BM34" s="425"/>
      <c r="BN34" s="235">
        <v>1260</v>
      </c>
      <c r="BO34" s="302">
        <v>1.7</v>
      </c>
      <c r="BP34" s="232">
        <v>1.7</v>
      </c>
      <c r="BQ34" s="71">
        <v>169454910</v>
      </c>
      <c r="BR34" s="235">
        <v>1253</v>
      </c>
      <c r="BS34" s="302">
        <v>1.7</v>
      </c>
      <c r="BT34" s="232">
        <v>1.7</v>
      </c>
      <c r="BU34" s="71">
        <v>191084100</v>
      </c>
      <c r="BV34" s="235">
        <v>1244</v>
      </c>
      <c r="BW34" s="302">
        <v>1.7</v>
      </c>
      <c r="BX34" s="232">
        <v>1.7</v>
      </c>
      <c r="BY34" s="71">
        <v>197736700</v>
      </c>
      <c r="BZ34" s="463">
        <v>-22360</v>
      </c>
      <c r="CA34" s="235">
        <v>1391618</v>
      </c>
      <c r="CB34" s="235">
        <v>49210</v>
      </c>
      <c r="CC34" s="235">
        <v>-29875</v>
      </c>
      <c r="CD34" s="235">
        <v>-216</v>
      </c>
      <c r="CE34" s="235">
        <v>0</v>
      </c>
      <c r="CF34" s="235">
        <v>126242</v>
      </c>
      <c r="CG34" s="235">
        <v>16323</v>
      </c>
      <c r="CH34" s="235">
        <v>-3708</v>
      </c>
      <c r="CI34" s="235">
        <v>3611</v>
      </c>
      <c r="CJ34" s="235">
        <v>0</v>
      </c>
      <c r="CK34" s="235">
        <v>23112</v>
      </c>
      <c r="CL34" s="235">
        <v>33112</v>
      </c>
      <c r="CM34" s="235">
        <v>-418</v>
      </c>
      <c r="CN34" s="235">
        <v>0</v>
      </c>
      <c r="CO34" s="235">
        <v>0</v>
      </c>
      <c r="CP34" s="235">
        <v>4483</v>
      </c>
      <c r="CQ34" s="235">
        <v>225</v>
      </c>
      <c r="CR34" s="235">
        <v>-341</v>
      </c>
      <c r="CS34" s="235">
        <v>0</v>
      </c>
      <c r="CT34" s="235">
        <v>0</v>
      </c>
      <c r="CU34" s="235">
        <v>1458</v>
      </c>
      <c r="CV34" s="235">
        <v>0</v>
      </c>
      <c r="CW34" s="235">
        <v>1592476</v>
      </c>
      <c r="CX34" s="463">
        <v>-23987</v>
      </c>
      <c r="CY34" s="544">
        <v>1549507</v>
      </c>
      <c r="CZ34" s="544">
        <v>44226</v>
      </c>
      <c r="DA34" s="544">
        <v>-33976</v>
      </c>
      <c r="DB34" s="544">
        <v>-365</v>
      </c>
      <c r="DC34" s="544">
        <v>0</v>
      </c>
      <c r="DD34" s="544">
        <v>130875</v>
      </c>
      <c r="DE34" s="544">
        <v>16523</v>
      </c>
      <c r="DF34" s="544">
        <v>-6911</v>
      </c>
      <c r="DG34" s="544">
        <v>19549</v>
      </c>
      <c r="DH34" s="544">
        <v>0</v>
      </c>
      <c r="DI34" s="544">
        <v>13767</v>
      </c>
      <c r="DJ34" s="544">
        <v>18112</v>
      </c>
      <c r="DK34" s="544">
        <v>-201</v>
      </c>
      <c r="DL34" s="544">
        <v>0</v>
      </c>
      <c r="DM34" s="544">
        <v>0</v>
      </c>
      <c r="DN34" s="544">
        <v>1428</v>
      </c>
      <c r="DO34" s="544">
        <v>144</v>
      </c>
      <c r="DP34" s="544">
        <v>-350</v>
      </c>
      <c r="DQ34" s="544">
        <v>0</v>
      </c>
      <c r="DR34" s="544">
        <v>0</v>
      </c>
      <c r="DS34" s="544">
        <v>3496</v>
      </c>
      <c r="DT34" s="544">
        <v>0</v>
      </c>
      <c r="DU34" s="544">
        <v>1731837</v>
      </c>
      <c r="DV34" s="463">
        <v>-22716</v>
      </c>
      <c r="DW34" s="235">
        <v>1549763</v>
      </c>
      <c r="DX34" s="235">
        <v>46350</v>
      </c>
      <c r="DY34" s="235">
        <v>-31232</v>
      </c>
      <c r="DZ34" s="235">
        <v>-380</v>
      </c>
      <c r="EA34" s="235">
        <v>0</v>
      </c>
      <c r="EB34" s="235">
        <v>149408</v>
      </c>
      <c r="EC34" s="235">
        <v>18951</v>
      </c>
      <c r="ED34" s="235">
        <v>-8674</v>
      </c>
      <c r="EE34" s="235">
        <v>16914</v>
      </c>
      <c r="EF34" s="235">
        <v>0</v>
      </c>
      <c r="EG34" s="235">
        <v>4549</v>
      </c>
      <c r="EH34" s="235">
        <v>18165</v>
      </c>
      <c r="EI34" s="235">
        <v>-98</v>
      </c>
      <c r="EJ34" s="235">
        <v>0</v>
      </c>
      <c r="EK34" s="235">
        <v>0</v>
      </c>
      <c r="EL34" s="235">
        <v>835</v>
      </c>
      <c r="EM34" s="235">
        <v>1210</v>
      </c>
      <c r="EN34" s="235">
        <v>-360</v>
      </c>
      <c r="EO34" s="235">
        <v>0</v>
      </c>
      <c r="EP34" s="235">
        <v>0</v>
      </c>
      <c r="EQ34" s="235">
        <v>2232</v>
      </c>
      <c r="ER34" s="235">
        <v>0</v>
      </c>
      <c r="ES34" s="235">
        <v>1744917</v>
      </c>
      <c r="ET34" s="254"/>
      <c r="EU34" s="254"/>
      <c r="EV34" s="254"/>
      <c r="EW34" s="254"/>
      <c r="EY34" s="397">
        <v>28.908753769070241</v>
      </c>
      <c r="EZ34" s="226">
        <v>-0.5482250517242393</v>
      </c>
      <c r="FA34" s="397">
        <v>-23.719751546259143</v>
      </c>
      <c r="FB34" s="226">
        <v>-1.3057927237075242</v>
      </c>
      <c r="FC34" s="221">
        <v>-4.8122731555262144E-2</v>
      </c>
      <c r="FD34" s="226">
        <v>-9.4229093929588573E-2</v>
      </c>
      <c r="FE34" s="221">
        <v>2484.0427250303042</v>
      </c>
      <c r="FF34" s="226">
        <v>-0.353936145993753</v>
      </c>
      <c r="FG34" s="221">
        <v>-0.39857768084189982</v>
      </c>
      <c r="FH34" s="226">
        <v>0</v>
      </c>
      <c r="FI34" s="232"/>
      <c r="FJ34" s="393">
        <v>206.25</v>
      </c>
      <c r="FK34" s="430"/>
      <c r="FL34" s="468">
        <v>6.1541123236624973</v>
      </c>
      <c r="FM34" s="469">
        <v>460097.05907456169</v>
      </c>
      <c r="FN34" s="472">
        <v>52.460473782273091</v>
      </c>
      <c r="FO34" s="386">
        <v>398428.77344032342</v>
      </c>
      <c r="FQ34" s="390">
        <v>426.85</v>
      </c>
      <c r="FR34" s="391">
        <v>534558.48333333328</v>
      </c>
      <c r="FS34" s="392">
        <v>6.2618767512502527E-4</v>
      </c>
      <c r="FT34" s="278">
        <v>10019.002802000405</v>
      </c>
      <c r="FV34" s="555">
        <v>0</v>
      </c>
      <c r="FW34" s="551">
        <v>0</v>
      </c>
      <c r="FX34" s="547">
        <v>994</v>
      </c>
      <c r="FY34" s="545">
        <v>1439</v>
      </c>
      <c r="FZ34" s="555">
        <v>0</v>
      </c>
    </row>
    <row r="35" spans="1:182" x14ac:dyDescent="0.2">
      <c r="A35" s="65">
        <v>32</v>
      </c>
      <c r="B35" s="65">
        <v>572</v>
      </c>
      <c r="C35" s="66">
        <v>1202</v>
      </c>
      <c r="D35" s="67" t="s">
        <v>46</v>
      </c>
      <c r="E35" s="75"/>
      <c r="F35" s="220">
        <v>2526.6666666666665</v>
      </c>
      <c r="G35" s="220">
        <v>5316936.666666667</v>
      </c>
      <c r="H35" s="214">
        <v>1.9400000000000002</v>
      </c>
      <c r="I35" s="220">
        <v>2740689.0034364262</v>
      </c>
      <c r="J35" s="220">
        <v>585118.66666666663</v>
      </c>
      <c r="K35" s="209">
        <v>0</v>
      </c>
      <c r="L35" s="216">
        <v>1.65</v>
      </c>
      <c r="M35" s="220">
        <v>4522136.8556701029</v>
      </c>
      <c r="N35" s="220">
        <v>483061.75</v>
      </c>
      <c r="O35" s="220">
        <v>3902.6666666666665</v>
      </c>
      <c r="P35" s="220">
        <v>5009101.2723367698</v>
      </c>
      <c r="Q35" s="221">
        <v>1982.493907257297</v>
      </c>
      <c r="R35" s="221">
        <v>2681.4037114060652</v>
      </c>
      <c r="S35" s="221">
        <v>73.934928143204658</v>
      </c>
      <c r="T35" s="381">
        <v>1982.493907257297</v>
      </c>
      <c r="U35" s="222">
        <v>2746.534559255173</v>
      </c>
      <c r="V35" s="222">
        <v>72.181647981699726</v>
      </c>
      <c r="W35" s="223">
        <v>653387.47890521155</v>
      </c>
      <c r="X35" s="224">
        <v>258.59662753504415</v>
      </c>
      <c r="Y35" s="225">
        <v>83.579004730218912</v>
      </c>
      <c r="Z35" s="223">
        <v>164023</v>
      </c>
      <c r="AA35" s="224">
        <v>64.916754617414256</v>
      </c>
      <c r="AB35" s="226">
        <v>86.000003639904676</v>
      </c>
      <c r="AC35" s="227">
        <v>0</v>
      </c>
      <c r="AD35" s="228">
        <v>0</v>
      </c>
      <c r="AE35" s="229">
        <v>164023</v>
      </c>
      <c r="AF35" s="230">
        <v>64.916754617414256</v>
      </c>
      <c r="AG35" s="231">
        <v>86.000003639904676</v>
      </c>
      <c r="AH35" s="223">
        <v>817410.47890521155</v>
      </c>
      <c r="AI35" s="224">
        <v>323.51338215245841</v>
      </c>
      <c r="AJ35" s="226">
        <v>86.000003639904676</v>
      </c>
      <c r="AK35" s="232">
        <v>0</v>
      </c>
      <c r="AL35" s="444">
        <v>0.59683377308707131</v>
      </c>
      <c r="AM35" s="232">
        <v>673.04947695498606</v>
      </c>
      <c r="AN35" s="232">
        <v>8.9750659630606862</v>
      </c>
      <c r="AO35" s="232">
        <v>0</v>
      </c>
      <c r="AP35" s="223">
        <v>673.04947695498606</v>
      </c>
      <c r="AQ35" s="224">
        <v>73.934928143204658</v>
      </c>
      <c r="AR35" s="224">
        <v>0</v>
      </c>
      <c r="AS35" s="233">
        <v>0</v>
      </c>
      <c r="AT35" s="234">
        <v>673.04947695498606</v>
      </c>
      <c r="AU35" s="254"/>
      <c r="AV35" s="221">
        <v>504.15</v>
      </c>
      <c r="AW35" s="221">
        <v>1273818.9999999998</v>
      </c>
      <c r="AX35" s="271">
        <v>1.5054625785104626E-3</v>
      </c>
      <c r="AY35" s="298">
        <v>23711.035611539784</v>
      </c>
      <c r="AZ35" s="213"/>
      <c r="BA35" s="221">
        <v>107.28972002083583</v>
      </c>
      <c r="BB35" s="272">
        <v>1.3189588817154825</v>
      </c>
      <c r="BC35" s="221">
        <v>-0.69627278769811562</v>
      </c>
      <c r="BD35" s="272">
        <v>0.33208693950917278</v>
      </c>
      <c r="BE35" s="221">
        <v>-4.7324089338231519E-2</v>
      </c>
      <c r="BF35" s="272">
        <v>-0.14702866559957634</v>
      </c>
      <c r="BG35" s="221">
        <v>1592.9803894922143</v>
      </c>
      <c r="BH35" s="272">
        <v>-0.58485475686572075</v>
      </c>
      <c r="BI35" s="221">
        <v>0.52221797812269988</v>
      </c>
      <c r="BJ35" s="445">
        <v>0</v>
      </c>
      <c r="BL35" s="412">
        <v>211.5</v>
      </c>
      <c r="BM35" s="425"/>
      <c r="BN35" s="235">
        <v>2518</v>
      </c>
      <c r="BO35" s="302">
        <v>1.94</v>
      </c>
      <c r="BP35" s="232">
        <v>1.94</v>
      </c>
      <c r="BQ35" s="71">
        <v>353207940</v>
      </c>
      <c r="BR35" s="235">
        <v>2532</v>
      </c>
      <c r="BS35" s="302">
        <v>1.94</v>
      </c>
      <c r="BT35" s="232">
        <v>1.94</v>
      </c>
      <c r="BU35" s="71">
        <v>457787220</v>
      </c>
      <c r="BV35" s="235">
        <v>2554</v>
      </c>
      <c r="BW35" s="302">
        <v>1.94</v>
      </c>
      <c r="BX35" s="232">
        <v>1.94</v>
      </c>
      <c r="BY35" s="71">
        <v>484529960</v>
      </c>
      <c r="BZ35" s="463">
        <v>-55231</v>
      </c>
      <c r="CA35" s="235">
        <v>4712006</v>
      </c>
      <c r="CB35" s="235">
        <v>60645</v>
      </c>
      <c r="CC35" s="235">
        <v>-132342</v>
      </c>
      <c r="CD35" s="235">
        <v>-350</v>
      </c>
      <c r="CE35" s="235">
        <v>0</v>
      </c>
      <c r="CF35" s="235">
        <v>274303</v>
      </c>
      <c r="CG35" s="235">
        <v>19357</v>
      </c>
      <c r="CH35" s="235">
        <v>-23133</v>
      </c>
      <c r="CI35" s="235">
        <v>72749</v>
      </c>
      <c r="CJ35" s="235">
        <v>-328</v>
      </c>
      <c r="CK35" s="235">
        <v>-80209</v>
      </c>
      <c r="CL35" s="235">
        <v>137029</v>
      </c>
      <c r="CM35" s="235">
        <v>-34045</v>
      </c>
      <c r="CN35" s="235">
        <v>0</v>
      </c>
      <c r="CO35" s="235">
        <v>-45545</v>
      </c>
      <c r="CP35" s="235">
        <v>3804</v>
      </c>
      <c r="CQ35" s="235">
        <v>1532</v>
      </c>
      <c r="CR35" s="235">
        <v>-1493</v>
      </c>
      <c r="CS35" s="235">
        <v>0</v>
      </c>
      <c r="CT35" s="235">
        <v>545</v>
      </c>
      <c r="CU35" s="235">
        <v>4492</v>
      </c>
      <c r="CV35" s="235">
        <v>0</v>
      </c>
      <c r="CW35" s="235">
        <v>4913786</v>
      </c>
      <c r="CX35" s="463">
        <v>-27064</v>
      </c>
      <c r="CY35" s="544">
        <v>5023341</v>
      </c>
      <c r="CZ35" s="544">
        <v>106535</v>
      </c>
      <c r="DA35" s="544">
        <v>-102230</v>
      </c>
      <c r="DB35" s="544">
        <v>-325</v>
      </c>
      <c r="DC35" s="544">
        <v>0</v>
      </c>
      <c r="DD35" s="544">
        <v>331385</v>
      </c>
      <c r="DE35" s="544">
        <v>19947</v>
      </c>
      <c r="DF35" s="544">
        <v>-25653</v>
      </c>
      <c r="DG35" s="544">
        <v>109459</v>
      </c>
      <c r="DH35" s="544">
        <v>616</v>
      </c>
      <c r="DI35" s="544">
        <v>162691</v>
      </c>
      <c r="DJ35" s="544">
        <v>39218</v>
      </c>
      <c r="DK35" s="544">
        <v>-39286</v>
      </c>
      <c r="DL35" s="544">
        <v>0</v>
      </c>
      <c r="DM35" s="544">
        <v>-58713</v>
      </c>
      <c r="DN35" s="544">
        <v>1022</v>
      </c>
      <c r="DO35" s="544">
        <v>602</v>
      </c>
      <c r="DP35" s="544">
        <v>-1134</v>
      </c>
      <c r="DQ35" s="544">
        <v>0</v>
      </c>
      <c r="DR35" s="544">
        <v>116</v>
      </c>
      <c r="DS35" s="544">
        <v>6153</v>
      </c>
      <c r="DT35" s="544">
        <v>0</v>
      </c>
      <c r="DU35" s="544">
        <v>5546680</v>
      </c>
      <c r="DV35" s="463">
        <v>-73744</v>
      </c>
      <c r="DW35" s="235">
        <v>4726174</v>
      </c>
      <c r="DX35" s="235">
        <v>61473</v>
      </c>
      <c r="DY35" s="235">
        <v>-87039</v>
      </c>
      <c r="DZ35" s="235">
        <v>-655</v>
      </c>
      <c r="EA35" s="235">
        <v>0</v>
      </c>
      <c r="EB35" s="235">
        <v>479435</v>
      </c>
      <c r="EC35" s="235">
        <v>24784</v>
      </c>
      <c r="ED35" s="235">
        <v>-13718</v>
      </c>
      <c r="EE35" s="235">
        <v>65084</v>
      </c>
      <c r="EF35" s="235">
        <v>746</v>
      </c>
      <c r="EG35" s="235">
        <v>304984</v>
      </c>
      <c r="EH35" s="235">
        <v>42712</v>
      </c>
      <c r="EI35" s="235">
        <v>-2618</v>
      </c>
      <c r="EJ35" s="235">
        <v>0</v>
      </c>
      <c r="EK35" s="235">
        <v>-166415</v>
      </c>
      <c r="EL35" s="235">
        <v>2124</v>
      </c>
      <c r="EM35" s="235">
        <v>201</v>
      </c>
      <c r="EN35" s="235">
        <v>-1090</v>
      </c>
      <c r="EO35" s="235">
        <v>0</v>
      </c>
      <c r="EP35" s="235">
        <v>60</v>
      </c>
      <c r="EQ35" s="235">
        <v>10401</v>
      </c>
      <c r="ER35" s="235">
        <v>0</v>
      </c>
      <c r="ES35" s="235">
        <v>5372899</v>
      </c>
      <c r="ET35" s="254"/>
      <c r="EU35" s="254"/>
      <c r="EV35" s="254"/>
      <c r="EW35" s="254"/>
      <c r="EY35" s="397">
        <v>104.95126267704306</v>
      </c>
      <c r="EZ35" s="226">
        <v>1.2437816846611782</v>
      </c>
      <c r="FA35" s="397">
        <v>-1.4813970479487975</v>
      </c>
      <c r="FB35" s="226">
        <v>0.25221258389357787</v>
      </c>
      <c r="FC35" s="221">
        <v>-9.3532509106214023E-2</v>
      </c>
      <c r="FD35" s="226">
        <v>-0.20703930742437573</v>
      </c>
      <c r="FE35" s="221">
        <v>1684.5251989488261</v>
      </c>
      <c r="FF35" s="226">
        <v>-0.58182074062703604</v>
      </c>
      <c r="FG35" s="221">
        <v>0.46769392543935406</v>
      </c>
      <c r="FH35" s="226">
        <v>0</v>
      </c>
      <c r="FI35" s="232"/>
      <c r="FJ35" s="393">
        <v>211.5</v>
      </c>
      <c r="FK35" s="430"/>
      <c r="FL35" s="468">
        <v>0.59495002630194638</v>
      </c>
      <c r="FM35" s="469">
        <v>1887.7039583883522</v>
      </c>
      <c r="FN35" s="472">
        <v>8.9467385586533403</v>
      </c>
      <c r="FO35" s="386">
        <v>0</v>
      </c>
      <c r="FQ35" s="390">
        <v>523.74</v>
      </c>
      <c r="FR35" s="391">
        <v>1327506.3199999998</v>
      </c>
      <c r="FS35" s="392">
        <v>1.5550554750362571E-3</v>
      </c>
      <c r="FT35" s="278">
        <v>24880.887600580114</v>
      </c>
      <c r="FV35" s="555">
        <v>0</v>
      </c>
      <c r="FW35" s="551">
        <v>0</v>
      </c>
      <c r="FX35" s="547">
        <v>11708</v>
      </c>
      <c r="FY35" s="545">
        <v>10818</v>
      </c>
      <c r="FZ35" s="555">
        <v>0</v>
      </c>
    </row>
    <row r="36" spans="1:182" x14ac:dyDescent="0.2">
      <c r="A36" s="65">
        <v>33</v>
      </c>
      <c r="B36" s="65">
        <v>605</v>
      </c>
      <c r="C36" s="66">
        <v>2305</v>
      </c>
      <c r="D36" s="67" t="s">
        <v>136</v>
      </c>
      <c r="E36" s="75"/>
      <c r="F36" s="220">
        <v>1372.6666666666667</v>
      </c>
      <c r="G36" s="220">
        <v>2319489.6666666665</v>
      </c>
      <c r="H36" s="214">
        <v>1.8566666666666667</v>
      </c>
      <c r="I36" s="220">
        <v>1249705.1663982824</v>
      </c>
      <c r="J36" s="220">
        <v>209921</v>
      </c>
      <c r="K36" s="209">
        <v>0</v>
      </c>
      <c r="L36" s="216">
        <v>1.65</v>
      </c>
      <c r="M36" s="220">
        <v>2062013.5245571658</v>
      </c>
      <c r="N36" s="220">
        <v>215933.76</v>
      </c>
      <c r="O36" s="220">
        <v>2134.6666666666665</v>
      </c>
      <c r="P36" s="220">
        <v>2280081.9512238326</v>
      </c>
      <c r="Q36" s="221">
        <v>1661.0601878755458</v>
      </c>
      <c r="R36" s="221">
        <v>2681.4037114060652</v>
      </c>
      <c r="S36" s="221">
        <v>61.947411380456572</v>
      </c>
      <c r="T36" s="381">
        <v>1661.0601878755458</v>
      </c>
      <c r="U36" s="222">
        <v>2746.534559255173</v>
      </c>
      <c r="V36" s="222">
        <v>60.478401128366109</v>
      </c>
      <c r="W36" s="223">
        <v>518218.8710208371</v>
      </c>
      <c r="X36" s="224">
        <v>377.52710370629217</v>
      </c>
      <c r="Y36" s="225">
        <v>76.026869169687643</v>
      </c>
      <c r="Z36" s="223">
        <v>367078</v>
      </c>
      <c r="AA36" s="224">
        <v>267.41962117532779</v>
      </c>
      <c r="AB36" s="226">
        <v>85.999989593060945</v>
      </c>
      <c r="AC36" s="227">
        <v>0</v>
      </c>
      <c r="AD36" s="228">
        <v>0</v>
      </c>
      <c r="AE36" s="229">
        <v>367078</v>
      </c>
      <c r="AF36" s="230">
        <v>267.41962117532779</v>
      </c>
      <c r="AG36" s="231">
        <v>85.999989593060945</v>
      </c>
      <c r="AH36" s="223">
        <v>885296.8710208371</v>
      </c>
      <c r="AI36" s="224">
        <v>644.94672488161996</v>
      </c>
      <c r="AJ36" s="226">
        <v>85.999989593060945</v>
      </c>
      <c r="AK36" s="232">
        <v>0</v>
      </c>
      <c r="AL36" s="444">
        <v>1.0694511898980086</v>
      </c>
      <c r="AM36" s="232">
        <v>43431.749310002582</v>
      </c>
      <c r="AN36" s="232">
        <v>16.92326372025255</v>
      </c>
      <c r="AO36" s="232">
        <v>51237.754514380104</v>
      </c>
      <c r="AP36" s="223">
        <v>94669.503824382686</v>
      </c>
      <c r="AQ36" s="224">
        <v>61.947411380456572</v>
      </c>
      <c r="AR36" s="224">
        <v>0</v>
      </c>
      <c r="AS36" s="233">
        <v>0</v>
      </c>
      <c r="AT36" s="234">
        <v>94669.503824382686</v>
      </c>
      <c r="AU36" s="254"/>
      <c r="AV36" s="221">
        <v>360.22</v>
      </c>
      <c r="AW36" s="221">
        <v>494461.98666666675</v>
      </c>
      <c r="AX36" s="271">
        <v>5.8437974109556089E-4</v>
      </c>
      <c r="AY36" s="298">
        <v>9203.9809222550848</v>
      </c>
      <c r="AZ36" s="213"/>
      <c r="BA36" s="221">
        <v>55.146764245128075</v>
      </c>
      <c r="BB36" s="272">
        <v>7.1944764522321306E-2</v>
      </c>
      <c r="BC36" s="221">
        <v>-1.6823144586676761</v>
      </c>
      <c r="BD36" s="272">
        <v>0.2363525450353888</v>
      </c>
      <c r="BE36" s="221">
        <v>-6.9757902928059903E-2</v>
      </c>
      <c r="BF36" s="272">
        <v>-0.19851850154838838</v>
      </c>
      <c r="BG36" s="221">
        <v>1768.1913385927489</v>
      </c>
      <c r="BH36" s="272">
        <v>-0.53472969961118277</v>
      </c>
      <c r="BI36" s="221">
        <v>0.16112712690512612</v>
      </c>
      <c r="BJ36" s="445">
        <v>0</v>
      </c>
      <c r="BL36" s="412">
        <v>195</v>
      </c>
      <c r="BM36" s="425"/>
      <c r="BN36" s="235">
        <v>1379</v>
      </c>
      <c r="BO36" s="302">
        <v>1.84</v>
      </c>
      <c r="BP36" s="232">
        <v>1.84</v>
      </c>
      <c r="BQ36" s="71">
        <v>172348680</v>
      </c>
      <c r="BR36" s="235">
        <v>1367</v>
      </c>
      <c r="BS36" s="302">
        <v>1.84</v>
      </c>
      <c r="BT36" s="232">
        <v>1.84</v>
      </c>
      <c r="BU36" s="71">
        <v>176225120</v>
      </c>
      <c r="BV36" s="235">
        <v>1359</v>
      </c>
      <c r="BW36" s="302">
        <v>1.84</v>
      </c>
      <c r="BX36" s="232">
        <v>1.84</v>
      </c>
      <c r="BY36" s="71">
        <v>180612660</v>
      </c>
      <c r="BZ36" s="463">
        <v>-16223</v>
      </c>
      <c r="CA36" s="235">
        <v>2081607</v>
      </c>
      <c r="CB36" s="235">
        <v>36812</v>
      </c>
      <c r="CC36" s="235">
        <v>-25491</v>
      </c>
      <c r="CD36" s="235">
        <v>0</v>
      </c>
      <c r="CE36" s="235">
        <v>0</v>
      </c>
      <c r="CF36" s="235">
        <v>155270</v>
      </c>
      <c r="CG36" s="235">
        <v>8279</v>
      </c>
      <c r="CH36" s="235">
        <v>-8684</v>
      </c>
      <c r="CI36" s="235">
        <v>15042</v>
      </c>
      <c r="CJ36" s="235">
        <v>680</v>
      </c>
      <c r="CK36" s="235">
        <v>151905</v>
      </c>
      <c r="CL36" s="235">
        <v>18934</v>
      </c>
      <c r="CM36" s="235">
        <v>-67706</v>
      </c>
      <c r="CN36" s="235">
        <v>0</v>
      </c>
      <c r="CO36" s="235">
        <v>6000</v>
      </c>
      <c r="CP36" s="235">
        <v>2152</v>
      </c>
      <c r="CQ36" s="235">
        <v>181</v>
      </c>
      <c r="CR36" s="235">
        <v>-392</v>
      </c>
      <c r="CS36" s="235">
        <v>0</v>
      </c>
      <c r="CT36" s="235">
        <v>309</v>
      </c>
      <c r="CU36" s="235">
        <v>818</v>
      </c>
      <c r="CV36" s="235">
        <v>0</v>
      </c>
      <c r="CW36" s="235">
        <v>2359493</v>
      </c>
      <c r="CX36" s="463">
        <v>-8523</v>
      </c>
      <c r="CY36" s="544">
        <v>2107556</v>
      </c>
      <c r="CZ36" s="544">
        <v>25904</v>
      </c>
      <c r="DA36" s="544">
        <v>-28073</v>
      </c>
      <c r="DB36" s="544">
        <v>0</v>
      </c>
      <c r="DC36" s="544">
        <v>0</v>
      </c>
      <c r="DD36" s="544">
        <v>142783</v>
      </c>
      <c r="DE36" s="544">
        <v>9319</v>
      </c>
      <c r="DF36" s="544">
        <v>-12087</v>
      </c>
      <c r="DG36" s="544">
        <v>22717</v>
      </c>
      <c r="DH36" s="544">
        <v>515</v>
      </c>
      <c r="DI36" s="544">
        <v>99337</v>
      </c>
      <c r="DJ36" s="544">
        <v>7711</v>
      </c>
      <c r="DK36" s="544">
        <v>-35254</v>
      </c>
      <c r="DL36" s="544">
        <v>0</v>
      </c>
      <c r="DM36" s="544">
        <v>-5000</v>
      </c>
      <c r="DN36" s="544">
        <v>-1387</v>
      </c>
      <c r="DO36" s="544">
        <v>89</v>
      </c>
      <c r="DP36" s="544">
        <v>-508</v>
      </c>
      <c r="DQ36" s="544">
        <v>0</v>
      </c>
      <c r="DR36" s="544">
        <v>6</v>
      </c>
      <c r="DS36" s="544">
        <v>2224</v>
      </c>
      <c r="DT36" s="544">
        <v>0</v>
      </c>
      <c r="DU36" s="544">
        <v>2327329</v>
      </c>
      <c r="DV36" s="463">
        <v>-7468</v>
      </c>
      <c r="DW36" s="235">
        <v>2183134</v>
      </c>
      <c r="DX36" s="235">
        <v>44070</v>
      </c>
      <c r="DY36" s="235">
        <v>-61460</v>
      </c>
      <c r="DZ36" s="235">
        <v>-112</v>
      </c>
      <c r="EA36" s="235">
        <v>0</v>
      </c>
      <c r="EB36" s="235">
        <v>186992</v>
      </c>
      <c r="EC36" s="235">
        <v>13445</v>
      </c>
      <c r="ED36" s="235">
        <v>-14758</v>
      </c>
      <c r="EE36" s="235">
        <v>3188</v>
      </c>
      <c r="EF36" s="235">
        <v>448</v>
      </c>
      <c r="EG36" s="235">
        <v>179993</v>
      </c>
      <c r="EH36" s="235">
        <v>11029</v>
      </c>
      <c r="EI36" s="235">
        <v>-49609</v>
      </c>
      <c r="EJ36" s="235">
        <v>0</v>
      </c>
      <c r="EK36" s="235">
        <v>33000</v>
      </c>
      <c r="EL36" s="235">
        <v>778</v>
      </c>
      <c r="EM36" s="235">
        <v>98</v>
      </c>
      <c r="EN36" s="235">
        <v>-21</v>
      </c>
      <c r="EO36" s="235">
        <v>0</v>
      </c>
      <c r="EP36" s="235">
        <v>0</v>
      </c>
      <c r="EQ36" s="235">
        <v>1249</v>
      </c>
      <c r="ER36" s="235">
        <v>0</v>
      </c>
      <c r="ES36" s="235">
        <v>2523996</v>
      </c>
      <c r="ET36" s="254"/>
      <c r="EU36" s="254"/>
      <c r="EV36" s="254"/>
      <c r="EW36" s="254"/>
      <c r="EY36" s="397">
        <v>48.475713320646925</v>
      </c>
      <c r="EZ36" s="226">
        <v>-8.7112920752321285E-2</v>
      </c>
      <c r="FA36" s="397">
        <v>-0.41411300312451277</v>
      </c>
      <c r="FB36" s="226">
        <v>0.32698584136101094</v>
      </c>
      <c r="FC36" s="221">
        <v>-9.5620531797208766E-2</v>
      </c>
      <c r="FD36" s="226">
        <v>-0.2122265225629828</v>
      </c>
      <c r="FE36" s="221">
        <v>1738.8169300701149</v>
      </c>
      <c r="FF36" s="226">
        <v>-0.56634609656369472</v>
      </c>
      <c r="FG36" s="221">
        <v>0.14849812365235038</v>
      </c>
      <c r="FH36" s="226">
        <v>0</v>
      </c>
      <c r="FI36" s="232"/>
      <c r="FJ36" s="393">
        <v>195</v>
      </c>
      <c r="FK36" s="430"/>
      <c r="FL36" s="468">
        <v>1.0728380024360538</v>
      </c>
      <c r="FM36" s="469">
        <v>44146.832484086292</v>
      </c>
      <c r="FN36" s="472">
        <v>16.976857490864798</v>
      </c>
      <c r="FO36" s="386">
        <v>53253.554811860238</v>
      </c>
      <c r="FQ36" s="390">
        <v>378.85</v>
      </c>
      <c r="FR36" s="391">
        <v>518393.08333333331</v>
      </c>
      <c r="FS36" s="392">
        <v>6.07251348120457E-4</v>
      </c>
      <c r="FT36" s="278">
        <v>9716.0215699273122</v>
      </c>
      <c r="FV36" s="555">
        <v>0</v>
      </c>
      <c r="FW36" s="551">
        <v>0</v>
      </c>
      <c r="FX36" s="547">
        <v>6404</v>
      </c>
      <c r="FY36" s="545">
        <v>6722</v>
      </c>
      <c r="FZ36" s="555">
        <v>0</v>
      </c>
    </row>
    <row r="37" spans="1:182" x14ac:dyDescent="0.2">
      <c r="A37" s="65">
        <v>34</v>
      </c>
      <c r="B37" s="65">
        <v>353</v>
      </c>
      <c r="C37" s="66">
        <v>2103</v>
      </c>
      <c r="D37" s="67" t="s">
        <v>109</v>
      </c>
      <c r="E37" s="75">
        <v>351</v>
      </c>
      <c r="F37" s="220">
        <v>4366</v>
      </c>
      <c r="G37" s="220">
        <v>11928524</v>
      </c>
      <c r="H37" s="214">
        <v>1.49</v>
      </c>
      <c r="I37" s="220">
        <v>8005720.8053691275</v>
      </c>
      <c r="J37" s="220">
        <v>863330.66666666663</v>
      </c>
      <c r="K37" s="209">
        <v>0</v>
      </c>
      <c r="L37" s="216">
        <v>1.65</v>
      </c>
      <c r="M37" s="220">
        <v>13209439.328859059</v>
      </c>
      <c r="N37" s="220">
        <v>1072864.6266666667</v>
      </c>
      <c r="O37" s="220">
        <v>2629.3333333333335</v>
      </c>
      <c r="P37" s="220">
        <v>14284933.28885906</v>
      </c>
      <c r="Q37" s="221">
        <v>3271.8582887904399</v>
      </c>
      <c r="R37" s="221">
        <v>2681.4037114060652</v>
      </c>
      <c r="S37" s="221">
        <v>122.02035355111649</v>
      </c>
      <c r="T37" s="381">
        <v>3271.8582887904399</v>
      </c>
      <c r="U37" s="222">
        <v>2746.534559255173</v>
      </c>
      <c r="V37" s="222">
        <v>119.12678388717339</v>
      </c>
      <c r="W37" s="223">
        <v>-953832.13339826663</v>
      </c>
      <c r="X37" s="224">
        <v>-218.46819363221866</v>
      </c>
      <c r="Y37" s="225">
        <v>113.87282273720338</v>
      </c>
      <c r="Z37" s="223">
        <v>0</v>
      </c>
      <c r="AA37" s="224">
        <v>0</v>
      </c>
      <c r="AB37" s="226">
        <v>113.87282273720338</v>
      </c>
      <c r="AC37" s="227">
        <v>0</v>
      </c>
      <c r="AD37" s="228">
        <v>0</v>
      </c>
      <c r="AE37" s="229">
        <v>0</v>
      </c>
      <c r="AF37" s="230">
        <v>0</v>
      </c>
      <c r="AG37" s="231">
        <v>113.87282273720338</v>
      </c>
      <c r="AH37" s="223">
        <v>-953832.13339826663</v>
      </c>
      <c r="AI37" s="224">
        <v>-218.46819363221866</v>
      </c>
      <c r="AJ37" s="226">
        <v>113.87282273720338</v>
      </c>
      <c r="AK37" s="232">
        <v>0</v>
      </c>
      <c r="AL37" s="444">
        <v>4.3518094365551992E-2</v>
      </c>
      <c r="AM37" s="232">
        <v>0</v>
      </c>
      <c r="AN37" s="232">
        <v>3.0677966101694913</v>
      </c>
      <c r="AO37" s="232">
        <v>0</v>
      </c>
      <c r="AP37" s="223">
        <v>0</v>
      </c>
      <c r="AQ37" s="224">
        <v>122.02035355111649</v>
      </c>
      <c r="AR37" s="224">
        <v>0</v>
      </c>
      <c r="AS37" s="233">
        <v>0</v>
      </c>
      <c r="AT37" s="234">
        <v>0</v>
      </c>
      <c r="AU37" s="254"/>
      <c r="AV37" s="221">
        <v>363.2</v>
      </c>
      <c r="AW37" s="221">
        <v>1585731.2</v>
      </c>
      <c r="AX37" s="271">
        <v>1.874095912509148E-3</v>
      </c>
      <c r="AY37" s="298">
        <v>29517.010622019079</v>
      </c>
      <c r="AZ37" s="213"/>
      <c r="BA37" s="221">
        <v>78.436976415010179</v>
      </c>
      <c r="BB37" s="272">
        <v>0.6289370357927877</v>
      </c>
      <c r="BC37" s="221">
        <v>-2.8817444194076685</v>
      </c>
      <c r="BD37" s="272">
        <v>0.11990036620175976</v>
      </c>
      <c r="BE37" s="221">
        <v>0.79542285407039071</v>
      </c>
      <c r="BF37" s="272">
        <v>1.7872346146367948</v>
      </c>
      <c r="BG37" s="221">
        <v>2127.1714588345731</v>
      </c>
      <c r="BH37" s="272">
        <v>-0.43203121431254088</v>
      </c>
      <c r="BI37" s="221">
        <v>0.74202580773597082</v>
      </c>
      <c r="BJ37" s="445">
        <v>0</v>
      </c>
      <c r="BL37" s="412">
        <v>1167</v>
      </c>
      <c r="BM37" s="425"/>
      <c r="BN37" s="235">
        <v>4365</v>
      </c>
      <c r="BO37" s="302">
        <v>1.49</v>
      </c>
      <c r="BP37" s="232">
        <v>1.49</v>
      </c>
      <c r="BQ37" s="71">
        <v>811345870</v>
      </c>
      <c r="BR37" s="235">
        <v>4359</v>
      </c>
      <c r="BS37" s="302">
        <v>1.49</v>
      </c>
      <c r="BT37" s="232">
        <v>1.49</v>
      </c>
      <c r="BU37" s="71">
        <v>957684476</v>
      </c>
      <c r="BV37" s="235">
        <v>4350</v>
      </c>
      <c r="BW37" s="302">
        <v>1.49</v>
      </c>
      <c r="BX37" s="232">
        <v>1.49</v>
      </c>
      <c r="BY37" s="71">
        <v>972743386</v>
      </c>
      <c r="BZ37" s="463">
        <v>-42123</v>
      </c>
      <c r="CA37" s="235">
        <v>10888252</v>
      </c>
      <c r="CB37" s="235">
        <v>163467</v>
      </c>
      <c r="CC37" s="235">
        <v>-869339</v>
      </c>
      <c r="CD37" s="235">
        <v>-19786</v>
      </c>
      <c r="CE37" s="235">
        <v>0</v>
      </c>
      <c r="CF37" s="235">
        <v>1350404</v>
      </c>
      <c r="CG37" s="235">
        <v>46283</v>
      </c>
      <c r="CH37" s="235">
        <v>-170278</v>
      </c>
      <c r="CI37" s="235">
        <v>60009</v>
      </c>
      <c r="CJ37" s="235">
        <v>2728</v>
      </c>
      <c r="CK37" s="235">
        <v>149524</v>
      </c>
      <c r="CL37" s="235">
        <v>47543</v>
      </c>
      <c r="CM37" s="235">
        <v>-40985</v>
      </c>
      <c r="CN37" s="235">
        <v>-459</v>
      </c>
      <c r="CO37" s="235">
        <v>0</v>
      </c>
      <c r="CP37" s="235">
        <v>3927</v>
      </c>
      <c r="CQ37" s="235">
        <v>75</v>
      </c>
      <c r="CR37" s="235">
        <v>-165</v>
      </c>
      <c r="CS37" s="235">
        <v>0</v>
      </c>
      <c r="CT37" s="235">
        <v>37</v>
      </c>
      <c r="CU37" s="235">
        <v>1134</v>
      </c>
      <c r="CV37" s="235">
        <v>0</v>
      </c>
      <c r="CW37" s="235">
        <v>11570248</v>
      </c>
      <c r="CX37" s="463">
        <v>-39655</v>
      </c>
      <c r="CY37" s="544">
        <v>11593588</v>
      </c>
      <c r="CZ37" s="544">
        <v>170630</v>
      </c>
      <c r="DA37" s="544">
        <v>-869661</v>
      </c>
      <c r="DB37" s="544">
        <v>-13368</v>
      </c>
      <c r="DC37" s="544">
        <v>0</v>
      </c>
      <c r="DD37" s="544">
        <v>1560657</v>
      </c>
      <c r="DE37" s="544">
        <v>49858</v>
      </c>
      <c r="DF37" s="544">
        <v>-156229</v>
      </c>
      <c r="DG37" s="544">
        <v>138253</v>
      </c>
      <c r="DH37" s="544">
        <v>1674</v>
      </c>
      <c r="DI37" s="544">
        <v>185129</v>
      </c>
      <c r="DJ37" s="544">
        <v>17966</v>
      </c>
      <c r="DK37" s="544">
        <v>-35134</v>
      </c>
      <c r="DL37" s="544">
        <v>-520</v>
      </c>
      <c r="DM37" s="544">
        <v>0</v>
      </c>
      <c r="DN37" s="544">
        <v>-1214</v>
      </c>
      <c r="DO37" s="544">
        <v>1114</v>
      </c>
      <c r="DP37" s="544">
        <v>-46</v>
      </c>
      <c r="DQ37" s="544">
        <v>0</v>
      </c>
      <c r="DR37" s="544">
        <v>0</v>
      </c>
      <c r="DS37" s="544">
        <v>1028</v>
      </c>
      <c r="DT37" s="544">
        <v>0</v>
      </c>
      <c r="DU37" s="544">
        <v>12604070</v>
      </c>
      <c r="DV37" s="463">
        <v>-33699</v>
      </c>
      <c r="DW37" s="235">
        <v>11230445</v>
      </c>
      <c r="DX37" s="235">
        <v>104621</v>
      </c>
      <c r="DY37" s="235">
        <v>-792060</v>
      </c>
      <c r="DZ37" s="235">
        <v>-18417</v>
      </c>
      <c r="EA37" s="235">
        <v>0</v>
      </c>
      <c r="EB37" s="235">
        <v>1781068</v>
      </c>
      <c r="EC37" s="235">
        <v>26616</v>
      </c>
      <c r="ED37" s="235">
        <v>-177595</v>
      </c>
      <c r="EE37" s="235">
        <v>46530</v>
      </c>
      <c r="EF37" s="235">
        <v>0</v>
      </c>
      <c r="EG37" s="235">
        <v>181741</v>
      </c>
      <c r="EH37" s="235">
        <v>242300</v>
      </c>
      <c r="EI37" s="235">
        <v>-46</v>
      </c>
      <c r="EJ37" s="235">
        <v>-608</v>
      </c>
      <c r="EK37" s="235">
        <v>0</v>
      </c>
      <c r="EL37" s="235">
        <v>2470</v>
      </c>
      <c r="EM37" s="235">
        <v>939</v>
      </c>
      <c r="EN37" s="235">
        <v>-805</v>
      </c>
      <c r="EO37" s="235">
        <v>0</v>
      </c>
      <c r="EP37" s="235">
        <v>6</v>
      </c>
      <c r="EQ37" s="235">
        <v>5727</v>
      </c>
      <c r="ER37" s="235">
        <v>0</v>
      </c>
      <c r="ES37" s="235">
        <v>12599233</v>
      </c>
      <c r="ET37" s="254"/>
      <c r="EU37" s="254"/>
      <c r="EV37" s="254"/>
      <c r="EW37" s="254"/>
      <c r="EY37" s="397">
        <v>74.205967044909286</v>
      </c>
      <c r="EZ37" s="226">
        <v>0.51924250682286976</v>
      </c>
      <c r="FA37" s="397">
        <v>-3.376494399006829</v>
      </c>
      <c r="FB37" s="226">
        <v>0.11944324020884001</v>
      </c>
      <c r="FC37" s="221">
        <v>0.69763447533224043</v>
      </c>
      <c r="FD37" s="226">
        <v>1.7584342367783996</v>
      </c>
      <c r="FE37" s="221">
        <v>2266.9642310533181</v>
      </c>
      <c r="FF37" s="226">
        <v>-0.41580951710795638</v>
      </c>
      <c r="FG37" s="221">
        <v>0.70323237522951643</v>
      </c>
      <c r="FH37" s="226">
        <v>0</v>
      </c>
      <c r="FI37" s="232"/>
      <c r="FJ37" s="393">
        <v>1167</v>
      </c>
      <c r="FK37" s="430"/>
      <c r="FL37" s="468">
        <v>4.3597980725103257E-2</v>
      </c>
      <c r="FM37" s="469">
        <v>0</v>
      </c>
      <c r="FN37" s="472">
        <v>3.0734281780633319</v>
      </c>
      <c r="FO37" s="386">
        <v>0</v>
      </c>
      <c r="FQ37" s="390">
        <v>358.23</v>
      </c>
      <c r="FR37" s="391">
        <v>1561166.34</v>
      </c>
      <c r="FS37" s="392">
        <v>1.8287673873065369E-3</v>
      </c>
      <c r="FT37" s="278">
        <v>29260.27819690459</v>
      </c>
      <c r="FV37" s="555">
        <v>0</v>
      </c>
      <c r="FW37" s="551">
        <v>0</v>
      </c>
      <c r="FX37" s="547">
        <v>7888</v>
      </c>
      <c r="FY37" s="545">
        <v>8395</v>
      </c>
      <c r="FZ37" s="555">
        <v>0</v>
      </c>
    </row>
    <row r="38" spans="1:182" x14ac:dyDescent="0.2">
      <c r="A38" s="65">
        <v>35</v>
      </c>
      <c r="B38" s="65">
        <v>606</v>
      </c>
      <c r="C38" s="66">
        <v>2306</v>
      </c>
      <c r="D38" s="67" t="s">
        <v>137</v>
      </c>
      <c r="E38" s="75"/>
      <c r="F38" s="220">
        <v>492</v>
      </c>
      <c r="G38" s="220">
        <v>949517.33333333337</v>
      </c>
      <c r="H38" s="214">
        <v>1.76</v>
      </c>
      <c r="I38" s="220">
        <v>539498.48484848486</v>
      </c>
      <c r="J38" s="220">
        <v>76811</v>
      </c>
      <c r="K38" s="209">
        <v>0</v>
      </c>
      <c r="L38" s="216">
        <v>1.65</v>
      </c>
      <c r="M38" s="220">
        <v>890172.5</v>
      </c>
      <c r="N38" s="220">
        <v>79135.360000000001</v>
      </c>
      <c r="O38" s="220">
        <v>56.666666666666664</v>
      </c>
      <c r="P38" s="220">
        <v>969364.5266666665</v>
      </c>
      <c r="Q38" s="221">
        <v>1970.2531029810295</v>
      </c>
      <c r="R38" s="221">
        <v>2681.4037114060652</v>
      </c>
      <c r="S38" s="221">
        <v>73.478420821155467</v>
      </c>
      <c r="T38" s="381">
        <v>1970.2531029810295</v>
      </c>
      <c r="U38" s="222">
        <v>2746.534559255173</v>
      </c>
      <c r="V38" s="222">
        <v>71.735966195718959</v>
      </c>
      <c r="W38" s="223">
        <v>129457.85675769346</v>
      </c>
      <c r="X38" s="224">
        <v>263.12572511726313</v>
      </c>
      <c r="Y38" s="225">
        <v>83.291405117327926</v>
      </c>
      <c r="Z38" s="223">
        <v>35733</v>
      </c>
      <c r="AA38" s="224">
        <v>72.628048780487802</v>
      </c>
      <c r="AB38" s="226">
        <v>85.999988255016035</v>
      </c>
      <c r="AC38" s="227">
        <v>0</v>
      </c>
      <c r="AD38" s="228">
        <v>0</v>
      </c>
      <c r="AE38" s="229">
        <v>35733</v>
      </c>
      <c r="AF38" s="230">
        <v>72.628048780487802</v>
      </c>
      <c r="AG38" s="231">
        <v>85.999988255016035</v>
      </c>
      <c r="AH38" s="223">
        <v>165190.85675769346</v>
      </c>
      <c r="AI38" s="224">
        <v>335.75377389775093</v>
      </c>
      <c r="AJ38" s="226">
        <v>85.999988255016035</v>
      </c>
      <c r="AK38" s="232">
        <v>0</v>
      </c>
      <c r="AL38" s="444">
        <v>0.4451219512195122</v>
      </c>
      <c r="AM38" s="232">
        <v>0</v>
      </c>
      <c r="AN38" s="232">
        <v>10.502032520325203</v>
      </c>
      <c r="AO38" s="232">
        <v>0</v>
      </c>
      <c r="AP38" s="223">
        <v>0</v>
      </c>
      <c r="AQ38" s="224">
        <v>73.478420821155467</v>
      </c>
      <c r="AR38" s="224">
        <v>0</v>
      </c>
      <c r="AS38" s="233">
        <v>0</v>
      </c>
      <c r="AT38" s="234">
        <v>0</v>
      </c>
      <c r="AU38" s="254"/>
      <c r="AV38" s="221">
        <v>252.21</v>
      </c>
      <c r="AW38" s="221">
        <v>124087.32</v>
      </c>
      <c r="AX38" s="271">
        <v>1.4665255952977065E-4</v>
      </c>
      <c r="AY38" s="298">
        <v>2309.7778125938876</v>
      </c>
      <c r="AZ38" s="213"/>
      <c r="BA38" s="221">
        <v>50.426899290691694</v>
      </c>
      <c r="BB38" s="272">
        <v>-4.0932193484141739E-2</v>
      </c>
      <c r="BC38" s="221">
        <v>-6.9151145264025287</v>
      </c>
      <c r="BD38" s="272">
        <v>-0.27169793663886571</v>
      </c>
      <c r="BE38" s="221">
        <v>-8.3018227038877998E-2</v>
      </c>
      <c r="BF38" s="272">
        <v>-0.22895344790114192</v>
      </c>
      <c r="BG38" s="221">
        <v>2056.6708304351587</v>
      </c>
      <c r="BH38" s="272">
        <v>-0.45220031934360749</v>
      </c>
      <c r="BI38" s="221">
        <v>-2.2345814670135467E-2</v>
      </c>
      <c r="BJ38" s="445">
        <v>0</v>
      </c>
      <c r="BL38" s="412">
        <v>82.82</v>
      </c>
      <c r="BM38" s="425"/>
      <c r="BN38" s="235">
        <v>493</v>
      </c>
      <c r="BO38" s="302">
        <v>1.76</v>
      </c>
      <c r="BP38" s="232">
        <v>1.76</v>
      </c>
      <c r="BQ38" s="71">
        <v>61257020</v>
      </c>
      <c r="BR38" s="235">
        <v>489</v>
      </c>
      <c r="BS38" s="302">
        <v>1.76</v>
      </c>
      <c r="BT38" s="232">
        <v>1.76</v>
      </c>
      <c r="BU38" s="71">
        <v>67682790</v>
      </c>
      <c r="BV38" s="235">
        <v>483</v>
      </c>
      <c r="BW38" s="302">
        <v>1.76</v>
      </c>
      <c r="BX38" s="232">
        <v>1.76</v>
      </c>
      <c r="BY38" s="71">
        <v>68087710</v>
      </c>
      <c r="BZ38" s="463">
        <v>-1340</v>
      </c>
      <c r="CA38" s="235">
        <v>828041</v>
      </c>
      <c r="CB38" s="235">
        <v>9319</v>
      </c>
      <c r="CC38" s="235">
        <v>-20889</v>
      </c>
      <c r="CD38" s="235">
        <v>-19</v>
      </c>
      <c r="CE38" s="235">
        <v>0</v>
      </c>
      <c r="CF38" s="235">
        <v>84117</v>
      </c>
      <c r="CG38" s="235">
        <v>3101</v>
      </c>
      <c r="CH38" s="235">
        <v>-4259</v>
      </c>
      <c r="CI38" s="235">
        <v>5908</v>
      </c>
      <c r="CJ38" s="235">
        <v>103</v>
      </c>
      <c r="CK38" s="235">
        <v>2749</v>
      </c>
      <c r="CL38" s="235">
        <v>8697</v>
      </c>
      <c r="CM38" s="235">
        <v>-300</v>
      </c>
      <c r="CN38" s="235">
        <v>0</v>
      </c>
      <c r="CO38" s="235">
        <v>0</v>
      </c>
      <c r="CP38" s="235">
        <v>542</v>
      </c>
      <c r="CQ38" s="235">
        <v>22</v>
      </c>
      <c r="CR38" s="235">
        <v>0</v>
      </c>
      <c r="CS38" s="235">
        <v>0</v>
      </c>
      <c r="CT38" s="235">
        <v>0</v>
      </c>
      <c r="CU38" s="235">
        <v>0</v>
      </c>
      <c r="CV38" s="235">
        <v>0</v>
      </c>
      <c r="CW38" s="235">
        <v>915792</v>
      </c>
      <c r="CX38" s="463">
        <v>-14</v>
      </c>
      <c r="CY38" s="544">
        <v>910481</v>
      </c>
      <c r="CZ38" s="544">
        <v>13705</v>
      </c>
      <c r="DA38" s="544">
        <v>-21027</v>
      </c>
      <c r="DB38" s="544">
        <v>-108</v>
      </c>
      <c r="DC38" s="544">
        <v>0</v>
      </c>
      <c r="DD38" s="544">
        <v>85555</v>
      </c>
      <c r="DE38" s="544">
        <v>3987</v>
      </c>
      <c r="DF38" s="544">
        <v>-6338</v>
      </c>
      <c r="DG38" s="544">
        <v>1266</v>
      </c>
      <c r="DH38" s="544">
        <v>156</v>
      </c>
      <c r="DI38" s="544">
        <v>6457</v>
      </c>
      <c r="DJ38" s="544">
        <v>-145</v>
      </c>
      <c r="DK38" s="544">
        <v>0</v>
      </c>
      <c r="DL38" s="544">
        <v>0</v>
      </c>
      <c r="DM38" s="544">
        <v>0</v>
      </c>
      <c r="DN38" s="544">
        <v>70</v>
      </c>
      <c r="DO38" s="544">
        <v>0</v>
      </c>
      <c r="DP38" s="544">
        <v>0</v>
      </c>
      <c r="DQ38" s="544">
        <v>0</v>
      </c>
      <c r="DR38" s="544">
        <v>0</v>
      </c>
      <c r="DS38" s="544">
        <v>0</v>
      </c>
      <c r="DT38" s="544">
        <v>0</v>
      </c>
      <c r="DU38" s="544">
        <v>994045</v>
      </c>
      <c r="DV38" s="463">
        <v>-361</v>
      </c>
      <c r="DW38" s="235">
        <v>848221</v>
      </c>
      <c r="DX38" s="235">
        <v>13438</v>
      </c>
      <c r="DY38" s="235">
        <v>-13234</v>
      </c>
      <c r="DZ38" s="235">
        <v>0</v>
      </c>
      <c r="EA38" s="235">
        <v>0</v>
      </c>
      <c r="EB38" s="235">
        <v>85153</v>
      </c>
      <c r="EC38" s="235">
        <v>4600</v>
      </c>
      <c r="ED38" s="235">
        <v>-4866</v>
      </c>
      <c r="EE38" s="235">
        <v>-1712</v>
      </c>
      <c r="EF38" s="235">
        <v>196</v>
      </c>
      <c r="EG38" s="235">
        <v>3254</v>
      </c>
      <c r="EH38" s="235">
        <v>414</v>
      </c>
      <c r="EI38" s="235">
        <v>0</v>
      </c>
      <c r="EJ38" s="235">
        <v>0</v>
      </c>
      <c r="EK38" s="235">
        <v>0</v>
      </c>
      <c r="EL38" s="235">
        <v>75</v>
      </c>
      <c r="EM38" s="235">
        <v>23</v>
      </c>
      <c r="EN38" s="235">
        <v>-3</v>
      </c>
      <c r="EO38" s="235">
        <v>0</v>
      </c>
      <c r="EP38" s="235">
        <v>0</v>
      </c>
      <c r="EQ38" s="235">
        <v>2110</v>
      </c>
      <c r="ER38" s="235">
        <v>0</v>
      </c>
      <c r="ES38" s="235">
        <v>937308</v>
      </c>
      <c r="ET38" s="254"/>
      <c r="EU38" s="254"/>
      <c r="EV38" s="254"/>
      <c r="EW38" s="254"/>
      <c r="EY38" s="397">
        <v>54.858702197770164</v>
      </c>
      <c r="EZ38" s="226">
        <v>6.3307669393130386E-2</v>
      </c>
      <c r="FA38" s="397">
        <v>-9.0604456013997154</v>
      </c>
      <c r="FB38" s="226">
        <v>-0.27877085167222199</v>
      </c>
      <c r="FC38" s="221">
        <v>-5.712856745738415E-2</v>
      </c>
      <c r="FD38" s="226">
        <v>-0.11660203486015049</v>
      </c>
      <c r="FE38" s="221">
        <v>1998.5725253618677</v>
      </c>
      <c r="FF38" s="226">
        <v>-0.49230857192442151</v>
      </c>
      <c r="FG38" s="221">
        <v>4.0060838696294856E-2</v>
      </c>
      <c r="FH38" s="226">
        <v>0</v>
      </c>
      <c r="FI38" s="232"/>
      <c r="FJ38" s="393">
        <v>82.82</v>
      </c>
      <c r="FK38" s="430"/>
      <c r="FL38" s="468">
        <v>0.44846416382252563</v>
      </c>
      <c r="FM38" s="469">
        <v>0</v>
      </c>
      <c r="FN38" s="472">
        <v>10.580887372013652</v>
      </c>
      <c r="FO38" s="386">
        <v>0</v>
      </c>
      <c r="FQ38" s="390">
        <v>271.94</v>
      </c>
      <c r="FR38" s="391">
        <v>132797.36666666667</v>
      </c>
      <c r="FS38" s="392">
        <v>1.5556029300515677E-4</v>
      </c>
      <c r="FT38" s="278">
        <v>2488.9646880825085</v>
      </c>
      <c r="FV38" s="555">
        <v>0</v>
      </c>
      <c r="FW38" s="551">
        <v>0</v>
      </c>
      <c r="FX38" s="547">
        <v>170</v>
      </c>
      <c r="FY38" s="545">
        <v>239</v>
      </c>
      <c r="FZ38" s="555">
        <v>0</v>
      </c>
    </row>
    <row r="39" spans="1:182" x14ac:dyDescent="0.2">
      <c r="A39" s="65">
        <v>36</v>
      </c>
      <c r="B39" s="65">
        <v>573</v>
      </c>
      <c r="C39" s="66">
        <v>1203</v>
      </c>
      <c r="D39" s="67" t="s">
        <v>47</v>
      </c>
      <c r="E39" s="75"/>
      <c r="F39" s="220">
        <v>3147.6666666666665</v>
      </c>
      <c r="G39" s="220">
        <v>6483537.333333333</v>
      </c>
      <c r="H39" s="214">
        <v>1.8099999999999998</v>
      </c>
      <c r="I39" s="220">
        <v>3582064.8250460401</v>
      </c>
      <c r="J39" s="220">
        <v>1109898</v>
      </c>
      <c r="K39" s="209">
        <v>0</v>
      </c>
      <c r="L39" s="216">
        <v>1.65</v>
      </c>
      <c r="M39" s="220">
        <v>5910406.9613259658</v>
      </c>
      <c r="N39" s="220">
        <v>913887.51333333331</v>
      </c>
      <c r="O39" s="220">
        <v>10397.666666666666</v>
      </c>
      <c r="P39" s="220">
        <v>6834692.1413259655</v>
      </c>
      <c r="Q39" s="221">
        <v>2171.3519457776024</v>
      </c>
      <c r="R39" s="221">
        <v>2681.4037114060652</v>
      </c>
      <c r="S39" s="221">
        <v>80.978180814070569</v>
      </c>
      <c r="T39" s="381">
        <v>2171.3519457776024</v>
      </c>
      <c r="U39" s="222">
        <v>2746.534559255173</v>
      </c>
      <c r="V39" s="222">
        <v>79.057878170899372</v>
      </c>
      <c r="W39" s="223">
        <v>594024.98814898077</v>
      </c>
      <c r="X39" s="224">
        <v>188.71915328253124</v>
      </c>
      <c r="Y39" s="225">
        <v>88.016253912864443</v>
      </c>
      <c r="Z39" s="223">
        <v>0</v>
      </c>
      <c r="AA39" s="224">
        <v>0</v>
      </c>
      <c r="AB39" s="226">
        <v>88.016253912864443</v>
      </c>
      <c r="AC39" s="227">
        <v>0</v>
      </c>
      <c r="AD39" s="228">
        <v>0</v>
      </c>
      <c r="AE39" s="229">
        <v>0</v>
      </c>
      <c r="AF39" s="230">
        <v>0</v>
      </c>
      <c r="AG39" s="231">
        <v>88.016253912864443</v>
      </c>
      <c r="AH39" s="223">
        <v>594024.98814898077</v>
      </c>
      <c r="AI39" s="224">
        <v>188.71915328253124</v>
      </c>
      <c r="AJ39" s="226">
        <v>88.016253912864443</v>
      </c>
      <c r="AK39" s="232">
        <v>0</v>
      </c>
      <c r="AL39" s="444">
        <v>1.5271629778672033</v>
      </c>
      <c r="AM39" s="232">
        <v>195233.93567665157</v>
      </c>
      <c r="AN39" s="232">
        <v>15.887641639309543</v>
      </c>
      <c r="AO39" s="232">
        <v>91260.899558391262</v>
      </c>
      <c r="AP39" s="223">
        <v>286494.83523504285</v>
      </c>
      <c r="AQ39" s="224">
        <v>80.978180814070569</v>
      </c>
      <c r="AR39" s="224">
        <v>0</v>
      </c>
      <c r="AS39" s="233">
        <v>0</v>
      </c>
      <c r="AT39" s="234">
        <v>286494.83523504285</v>
      </c>
      <c r="AU39" s="254"/>
      <c r="AV39" s="221">
        <v>660.47</v>
      </c>
      <c r="AW39" s="221">
        <v>2078939.4033333333</v>
      </c>
      <c r="AX39" s="271">
        <v>2.4569938701724525E-3</v>
      </c>
      <c r="AY39" s="298">
        <v>38697.653455216125</v>
      </c>
      <c r="AZ39" s="213"/>
      <c r="BA39" s="221">
        <v>44.651612532170454</v>
      </c>
      <c r="BB39" s="272">
        <v>-0.17904987422501575</v>
      </c>
      <c r="BC39" s="221">
        <v>-2.6270001785668309</v>
      </c>
      <c r="BD39" s="272">
        <v>0.14463338343682369</v>
      </c>
      <c r="BE39" s="221">
        <v>4.4001114945020998E-3</v>
      </c>
      <c r="BF39" s="272">
        <v>-2.8311863180017934E-2</v>
      </c>
      <c r="BG39" s="221">
        <v>1699.9847153350354</v>
      </c>
      <c r="BH39" s="272">
        <v>-0.55424252636934324</v>
      </c>
      <c r="BI39" s="221">
        <v>0.12287854310028332</v>
      </c>
      <c r="BJ39" s="445">
        <v>0</v>
      </c>
      <c r="BL39" s="412">
        <v>497</v>
      </c>
      <c r="BM39" s="425"/>
      <c r="BN39" s="235">
        <v>3155</v>
      </c>
      <c r="BO39" s="302">
        <v>1.81</v>
      </c>
      <c r="BP39" s="232">
        <v>1.81</v>
      </c>
      <c r="BQ39" s="71">
        <v>715215800</v>
      </c>
      <c r="BR39" s="235">
        <v>3177</v>
      </c>
      <c r="BS39" s="302">
        <v>1.81</v>
      </c>
      <c r="BT39" s="232">
        <v>1.81</v>
      </c>
      <c r="BU39" s="71">
        <v>777129900</v>
      </c>
      <c r="BV39" s="235">
        <v>3220</v>
      </c>
      <c r="BW39" s="302">
        <v>1.81</v>
      </c>
      <c r="BX39" s="232">
        <v>1.81</v>
      </c>
      <c r="BY39" s="71">
        <v>790327600</v>
      </c>
      <c r="BZ39" s="463">
        <v>-88926</v>
      </c>
      <c r="CA39" s="235">
        <v>4982555</v>
      </c>
      <c r="CB39" s="235">
        <v>186402</v>
      </c>
      <c r="CC39" s="235">
        <v>-69731</v>
      </c>
      <c r="CD39" s="235">
        <v>-2128</v>
      </c>
      <c r="CE39" s="235">
        <v>0</v>
      </c>
      <c r="CF39" s="235">
        <v>499253</v>
      </c>
      <c r="CG39" s="235">
        <v>60792</v>
      </c>
      <c r="CH39" s="235">
        <v>-17954</v>
      </c>
      <c r="CI39" s="235">
        <v>170133</v>
      </c>
      <c r="CJ39" s="235">
        <v>0</v>
      </c>
      <c r="CK39" s="235">
        <v>433701</v>
      </c>
      <c r="CL39" s="235">
        <v>125268</v>
      </c>
      <c r="CM39" s="235">
        <v>-70643</v>
      </c>
      <c r="CN39" s="235">
        <v>0</v>
      </c>
      <c r="CO39" s="235">
        <v>0</v>
      </c>
      <c r="CP39" s="235">
        <v>29782</v>
      </c>
      <c r="CQ39" s="235">
        <v>1268</v>
      </c>
      <c r="CR39" s="235">
        <v>-1487</v>
      </c>
      <c r="CS39" s="235">
        <v>0</v>
      </c>
      <c r="CT39" s="235">
        <v>2251</v>
      </c>
      <c r="CU39" s="235">
        <v>17026</v>
      </c>
      <c r="CV39" s="235">
        <v>0</v>
      </c>
      <c r="CW39" s="235">
        <v>6257562</v>
      </c>
      <c r="CX39" s="463">
        <v>-63231</v>
      </c>
      <c r="CY39" s="544">
        <v>5611395</v>
      </c>
      <c r="CZ39" s="544">
        <v>138154</v>
      </c>
      <c r="DA39" s="544">
        <v>-89582</v>
      </c>
      <c r="DB39" s="544">
        <v>-2073</v>
      </c>
      <c r="DC39" s="544">
        <v>0</v>
      </c>
      <c r="DD39" s="544">
        <v>547868</v>
      </c>
      <c r="DE39" s="544">
        <v>57297</v>
      </c>
      <c r="DF39" s="544">
        <v>-15382</v>
      </c>
      <c r="DG39" s="544">
        <v>230917</v>
      </c>
      <c r="DH39" s="544">
        <v>0</v>
      </c>
      <c r="DI39" s="544">
        <v>476006</v>
      </c>
      <c r="DJ39" s="544">
        <v>32820</v>
      </c>
      <c r="DK39" s="544">
        <v>-105077</v>
      </c>
      <c r="DL39" s="544">
        <v>0</v>
      </c>
      <c r="DM39" s="544">
        <v>0</v>
      </c>
      <c r="DN39" s="544">
        <v>3032</v>
      </c>
      <c r="DO39" s="544">
        <v>1833</v>
      </c>
      <c r="DP39" s="544">
        <v>-1715</v>
      </c>
      <c r="DQ39" s="544">
        <v>0</v>
      </c>
      <c r="DR39" s="544">
        <v>604</v>
      </c>
      <c r="DS39" s="544">
        <v>10244</v>
      </c>
      <c r="DT39" s="544">
        <v>0</v>
      </c>
      <c r="DU39" s="544">
        <v>6833110</v>
      </c>
      <c r="DV39" s="463">
        <v>-78630</v>
      </c>
      <c r="DW39" s="235">
        <v>5343700</v>
      </c>
      <c r="DX39" s="235">
        <v>150440</v>
      </c>
      <c r="DY39" s="235">
        <v>-128735</v>
      </c>
      <c r="DZ39" s="235">
        <v>-2154</v>
      </c>
      <c r="EA39" s="235">
        <v>0</v>
      </c>
      <c r="EB39" s="235">
        <v>640083</v>
      </c>
      <c r="EC39" s="235">
        <v>62248</v>
      </c>
      <c r="ED39" s="235">
        <v>-34154</v>
      </c>
      <c r="EE39" s="235">
        <v>150301</v>
      </c>
      <c r="EF39" s="235">
        <v>789</v>
      </c>
      <c r="EG39" s="235">
        <v>505528</v>
      </c>
      <c r="EH39" s="235">
        <v>78223</v>
      </c>
      <c r="EI39" s="235">
        <v>-21765</v>
      </c>
      <c r="EJ39" s="235">
        <v>0</v>
      </c>
      <c r="EK39" s="235">
        <v>0</v>
      </c>
      <c r="EL39" s="235">
        <v>1123</v>
      </c>
      <c r="EM39" s="235">
        <v>1232</v>
      </c>
      <c r="EN39" s="235">
        <v>-1012</v>
      </c>
      <c r="EO39" s="235">
        <v>0</v>
      </c>
      <c r="EP39" s="235">
        <v>-272</v>
      </c>
      <c r="EQ39" s="235">
        <v>22375</v>
      </c>
      <c r="ER39" s="235">
        <v>0</v>
      </c>
      <c r="ES39" s="235">
        <v>6689320</v>
      </c>
      <c r="ET39" s="254"/>
      <c r="EU39" s="254"/>
      <c r="EV39" s="254"/>
      <c r="EW39" s="254"/>
      <c r="EY39" s="397">
        <v>47.130368175144945</v>
      </c>
      <c r="EZ39" s="226">
        <v>-0.11881712933413724</v>
      </c>
      <c r="FA39" s="397">
        <v>-3.5814169858055194</v>
      </c>
      <c r="FB39" s="226">
        <v>0.10508649102112627</v>
      </c>
      <c r="FC39" s="221">
        <v>1.690370464784827E-2</v>
      </c>
      <c r="FD39" s="226">
        <v>6.7314224415168974E-2</v>
      </c>
      <c r="FE39" s="221">
        <v>1689.9676558285676</v>
      </c>
      <c r="FF39" s="226">
        <v>-0.58026948997975181</v>
      </c>
      <c r="FG39" s="221">
        <v>0.15846326902047744</v>
      </c>
      <c r="FH39" s="226">
        <v>0</v>
      </c>
      <c r="FI39" s="232"/>
      <c r="FJ39" s="393">
        <v>497</v>
      </c>
      <c r="FK39" s="430"/>
      <c r="FL39" s="468">
        <v>1.5097361809045227</v>
      </c>
      <c r="FM39" s="469">
        <v>194473.14314958369</v>
      </c>
      <c r="FN39" s="472">
        <v>15.706344221105528</v>
      </c>
      <c r="FO39" s="386">
        <v>92082.957144971559</v>
      </c>
      <c r="FQ39" s="390">
        <v>679.24</v>
      </c>
      <c r="FR39" s="391">
        <v>2162700.16</v>
      </c>
      <c r="FS39" s="392">
        <v>2.533410706978623E-3</v>
      </c>
      <c r="FT39" s="278">
        <v>40534.571311657972</v>
      </c>
      <c r="FV39" s="555">
        <v>0</v>
      </c>
      <c r="FW39" s="551">
        <v>0</v>
      </c>
      <c r="FX39" s="547">
        <v>31193</v>
      </c>
      <c r="FY39" s="545">
        <v>32488</v>
      </c>
      <c r="FZ39" s="555">
        <v>0</v>
      </c>
    </row>
    <row r="40" spans="1:182" x14ac:dyDescent="0.2">
      <c r="A40" s="65">
        <v>37</v>
      </c>
      <c r="B40" s="65">
        <v>574</v>
      </c>
      <c r="C40" s="66">
        <v>1204</v>
      </c>
      <c r="D40" s="67" t="s">
        <v>48</v>
      </c>
      <c r="E40" s="75"/>
      <c r="F40" s="220">
        <v>483.66666666666669</v>
      </c>
      <c r="G40" s="220">
        <v>946705.33333333337</v>
      </c>
      <c r="H40" s="214">
        <v>1.84</v>
      </c>
      <c r="I40" s="220">
        <v>514513.76811594208</v>
      </c>
      <c r="J40" s="220">
        <v>130115</v>
      </c>
      <c r="K40" s="209">
        <v>0</v>
      </c>
      <c r="L40" s="216">
        <v>1.65</v>
      </c>
      <c r="M40" s="220">
        <v>848947.71739130421</v>
      </c>
      <c r="N40" s="220">
        <v>126158.68000000001</v>
      </c>
      <c r="O40" s="220">
        <v>166.66666666666666</v>
      </c>
      <c r="P40" s="220">
        <v>975273.064057971</v>
      </c>
      <c r="Q40" s="221">
        <v>2016.4157079075899</v>
      </c>
      <c r="R40" s="221">
        <v>2681.4037114060652</v>
      </c>
      <c r="S40" s="221">
        <v>75.200004360784177</v>
      </c>
      <c r="T40" s="381">
        <v>2016.4157079075899</v>
      </c>
      <c r="U40" s="222">
        <v>2746.534559255173</v>
      </c>
      <c r="V40" s="222">
        <v>73.416724399580019</v>
      </c>
      <c r="W40" s="223">
        <v>119004.03647940881</v>
      </c>
      <c r="X40" s="224">
        <v>246.04556129443586</v>
      </c>
      <c r="Y40" s="225">
        <v>84.376002747294024</v>
      </c>
      <c r="Z40" s="223">
        <v>21062</v>
      </c>
      <c r="AA40" s="224">
        <v>43.54651964162646</v>
      </c>
      <c r="AB40" s="226">
        <v>86.000022265742146</v>
      </c>
      <c r="AC40" s="227">
        <v>0</v>
      </c>
      <c r="AD40" s="228">
        <v>0</v>
      </c>
      <c r="AE40" s="229">
        <v>21062</v>
      </c>
      <c r="AF40" s="230">
        <v>43.54651964162646</v>
      </c>
      <c r="AG40" s="231">
        <v>86.000022265742146</v>
      </c>
      <c r="AH40" s="223">
        <v>140066.03647940879</v>
      </c>
      <c r="AI40" s="224">
        <v>289.5920809360623</v>
      </c>
      <c r="AJ40" s="226">
        <v>86.000022265742146</v>
      </c>
      <c r="AK40" s="232">
        <v>0</v>
      </c>
      <c r="AL40" s="444">
        <v>3.6450723638869742</v>
      </c>
      <c r="AM40" s="232">
        <v>98000.250558797416</v>
      </c>
      <c r="AN40" s="232">
        <v>27.959338387319089</v>
      </c>
      <c r="AO40" s="232">
        <v>61008.697680167796</v>
      </c>
      <c r="AP40" s="223">
        <v>159008.94823896521</v>
      </c>
      <c r="AQ40" s="224">
        <v>75.200004360784177</v>
      </c>
      <c r="AR40" s="224">
        <v>0</v>
      </c>
      <c r="AS40" s="233">
        <v>0</v>
      </c>
      <c r="AT40" s="234">
        <v>159008.94823896521</v>
      </c>
      <c r="AU40" s="254"/>
      <c r="AV40" s="221">
        <v>543.9</v>
      </c>
      <c r="AW40" s="221">
        <v>263066.3</v>
      </c>
      <c r="AX40" s="271">
        <v>3.109048226766966E-4</v>
      </c>
      <c r="AY40" s="298">
        <v>4896.7509571579712</v>
      </c>
      <c r="AZ40" s="213"/>
      <c r="BA40" s="221">
        <v>18.004928404309037</v>
      </c>
      <c r="BB40" s="272">
        <v>-0.81631315915967384</v>
      </c>
      <c r="BC40" s="221">
        <v>-7.357700494973173</v>
      </c>
      <c r="BD40" s="272">
        <v>-0.31466843266469929</v>
      </c>
      <c r="BE40" s="221">
        <v>-0.21631302644336867</v>
      </c>
      <c r="BF40" s="272">
        <v>-0.53489016823115754</v>
      </c>
      <c r="BG40" s="221">
        <v>3797.958978207495</v>
      </c>
      <c r="BH40" s="272">
        <v>4.5954439544519311E-2</v>
      </c>
      <c r="BI40" s="221">
        <v>-0.42795654990001247</v>
      </c>
      <c r="BJ40" s="445">
        <v>0</v>
      </c>
      <c r="BL40" s="412">
        <v>139.5</v>
      </c>
      <c r="BM40" s="425"/>
      <c r="BN40" s="235">
        <v>485</v>
      </c>
      <c r="BO40" s="302">
        <v>1.84</v>
      </c>
      <c r="BP40" s="232">
        <v>1.84</v>
      </c>
      <c r="BQ40" s="71">
        <v>93127736</v>
      </c>
      <c r="BR40" s="235">
        <v>483</v>
      </c>
      <c r="BS40" s="302">
        <v>1.84</v>
      </c>
      <c r="BT40" s="232">
        <v>1.84</v>
      </c>
      <c r="BU40" s="71">
        <v>117785083</v>
      </c>
      <c r="BV40" s="235">
        <v>498</v>
      </c>
      <c r="BW40" s="302">
        <v>1.84</v>
      </c>
      <c r="BX40" s="232">
        <v>1.84</v>
      </c>
      <c r="BY40" s="71">
        <v>119609923</v>
      </c>
      <c r="BZ40" s="463">
        <v>-11642</v>
      </c>
      <c r="CA40" s="235">
        <v>774671</v>
      </c>
      <c r="CB40" s="235">
        <v>15498</v>
      </c>
      <c r="CC40" s="235">
        <v>-15079</v>
      </c>
      <c r="CD40" s="235">
        <v>-197</v>
      </c>
      <c r="CE40" s="235">
        <v>0</v>
      </c>
      <c r="CF40" s="235">
        <v>91595</v>
      </c>
      <c r="CG40" s="235">
        <v>6920</v>
      </c>
      <c r="CH40" s="235">
        <v>-3447</v>
      </c>
      <c r="CI40" s="235">
        <v>15766</v>
      </c>
      <c r="CJ40" s="235">
        <v>0</v>
      </c>
      <c r="CK40" s="235">
        <v>23980</v>
      </c>
      <c r="CL40" s="235">
        <v>2642</v>
      </c>
      <c r="CM40" s="235">
        <v>-5361</v>
      </c>
      <c r="CN40" s="235">
        <v>0</v>
      </c>
      <c r="CO40" s="235">
        <v>0</v>
      </c>
      <c r="CP40" s="235">
        <v>692</v>
      </c>
      <c r="CQ40" s="235">
        <v>74</v>
      </c>
      <c r="CR40" s="235">
        <v>-524</v>
      </c>
      <c r="CS40" s="235">
        <v>0</v>
      </c>
      <c r="CT40" s="235">
        <v>0</v>
      </c>
      <c r="CU40" s="235">
        <v>2662</v>
      </c>
      <c r="CV40" s="235">
        <v>0</v>
      </c>
      <c r="CW40" s="235">
        <v>898250</v>
      </c>
      <c r="CX40" s="463">
        <v>-4729</v>
      </c>
      <c r="CY40" s="544">
        <v>914722</v>
      </c>
      <c r="CZ40" s="544">
        <v>11246</v>
      </c>
      <c r="DA40" s="544">
        <v>-11655</v>
      </c>
      <c r="DB40" s="544">
        <v>-438</v>
      </c>
      <c r="DC40" s="544">
        <v>0</v>
      </c>
      <c r="DD40" s="544">
        <v>99562</v>
      </c>
      <c r="DE40" s="544">
        <v>7161</v>
      </c>
      <c r="DF40" s="544">
        <v>-2949</v>
      </c>
      <c r="DG40" s="544">
        <v>27396</v>
      </c>
      <c r="DH40" s="544">
        <v>58</v>
      </c>
      <c r="DI40" s="544">
        <v>10877</v>
      </c>
      <c r="DJ40" s="544">
        <v>566</v>
      </c>
      <c r="DK40" s="544">
        <v>-2677</v>
      </c>
      <c r="DL40" s="544">
        <v>0</v>
      </c>
      <c r="DM40" s="544">
        <v>0</v>
      </c>
      <c r="DN40" s="544">
        <v>441</v>
      </c>
      <c r="DO40" s="544">
        <v>205</v>
      </c>
      <c r="DP40" s="544">
        <v>-522</v>
      </c>
      <c r="DQ40" s="544">
        <v>0</v>
      </c>
      <c r="DR40" s="544">
        <v>0</v>
      </c>
      <c r="DS40" s="544">
        <v>181</v>
      </c>
      <c r="DT40" s="544">
        <v>0</v>
      </c>
      <c r="DU40" s="544">
        <v>1049445</v>
      </c>
      <c r="DV40" s="463">
        <v>-3554</v>
      </c>
      <c r="DW40" s="235">
        <v>736034</v>
      </c>
      <c r="DX40" s="235">
        <v>8648</v>
      </c>
      <c r="DY40" s="235">
        <v>-8892</v>
      </c>
      <c r="DZ40" s="235">
        <v>-427</v>
      </c>
      <c r="EA40" s="235">
        <v>0</v>
      </c>
      <c r="EB40" s="235">
        <v>90888</v>
      </c>
      <c r="EC40" s="235">
        <v>5744</v>
      </c>
      <c r="ED40" s="235">
        <v>-2506</v>
      </c>
      <c r="EE40" s="235">
        <v>18491</v>
      </c>
      <c r="EF40" s="235">
        <v>112</v>
      </c>
      <c r="EG40" s="235">
        <v>61170</v>
      </c>
      <c r="EH40" s="235">
        <v>903</v>
      </c>
      <c r="EI40" s="235">
        <v>-5319</v>
      </c>
      <c r="EJ40" s="235">
        <v>0</v>
      </c>
      <c r="EK40" s="235">
        <v>0</v>
      </c>
      <c r="EL40" s="235">
        <v>340</v>
      </c>
      <c r="EM40" s="235">
        <v>20</v>
      </c>
      <c r="EN40" s="235">
        <v>-28</v>
      </c>
      <c r="EO40" s="235">
        <v>0</v>
      </c>
      <c r="EP40" s="235">
        <v>0</v>
      </c>
      <c r="EQ40" s="235">
        <v>0</v>
      </c>
      <c r="ER40" s="235">
        <v>0</v>
      </c>
      <c r="ES40" s="235">
        <v>901624</v>
      </c>
      <c r="ET40" s="254"/>
      <c r="EU40" s="254"/>
      <c r="EV40" s="254"/>
      <c r="EW40" s="254"/>
      <c r="EY40" s="397">
        <v>18.131376642322994</v>
      </c>
      <c r="EZ40" s="226">
        <v>-0.80220315803672404</v>
      </c>
      <c r="FA40" s="397">
        <v>-6.9097259710410848</v>
      </c>
      <c r="FB40" s="226">
        <v>-0.12809276982424975</v>
      </c>
      <c r="FC40" s="221">
        <v>-0.16469420845610347</v>
      </c>
      <c r="FD40" s="226">
        <v>-0.38382428478537162</v>
      </c>
      <c r="FE40" s="221">
        <v>4843.8881845567084</v>
      </c>
      <c r="FF40" s="226">
        <v>0.31868503915655766</v>
      </c>
      <c r="FG40" s="221">
        <v>-0.40820131295072576</v>
      </c>
      <c r="FH40" s="226">
        <v>0</v>
      </c>
      <c r="FI40" s="232"/>
      <c r="FJ40" s="393">
        <v>139.5</v>
      </c>
      <c r="FK40" s="430"/>
      <c r="FL40" s="468">
        <v>3.6077762619372442</v>
      </c>
      <c r="FM40" s="469">
        <v>97465.382092378844</v>
      </c>
      <c r="FN40" s="472">
        <v>27.673260572987722</v>
      </c>
      <c r="FO40" s="386">
        <v>60150.745888727302</v>
      </c>
      <c r="FQ40" s="390">
        <v>454.77</v>
      </c>
      <c r="FR40" s="391">
        <v>222230.94</v>
      </c>
      <c r="FS40" s="392">
        <v>2.6032376250340869E-4</v>
      </c>
      <c r="FT40" s="278">
        <v>4165.1802000545395</v>
      </c>
      <c r="FV40" s="555">
        <v>0</v>
      </c>
      <c r="FW40" s="551">
        <v>0</v>
      </c>
      <c r="FX40" s="547">
        <v>500</v>
      </c>
      <c r="FY40" s="545">
        <v>735</v>
      </c>
      <c r="FZ40" s="555">
        <v>0</v>
      </c>
    </row>
    <row r="41" spans="1:182" x14ac:dyDescent="0.2">
      <c r="A41" s="65">
        <v>38</v>
      </c>
      <c r="B41" s="65">
        <v>733</v>
      </c>
      <c r="C41" s="66">
        <v>5503</v>
      </c>
      <c r="D41" s="67" t="s">
        <v>288</v>
      </c>
      <c r="E41" s="75">
        <v>371</v>
      </c>
      <c r="F41" s="220">
        <v>4261</v>
      </c>
      <c r="G41" s="220">
        <v>9006149.333333334</v>
      </c>
      <c r="H41" s="214">
        <v>1.6233333333333333</v>
      </c>
      <c r="I41" s="220">
        <v>5553664.2377780257</v>
      </c>
      <c r="J41" s="220">
        <v>955480.33333333337</v>
      </c>
      <c r="K41" s="209">
        <v>0</v>
      </c>
      <c r="L41" s="216">
        <v>1.65</v>
      </c>
      <c r="M41" s="220">
        <v>9163545.9923337419</v>
      </c>
      <c r="N41" s="220">
        <v>1178913.18</v>
      </c>
      <c r="O41" s="220">
        <v>45157.666666666664</v>
      </c>
      <c r="P41" s="220">
        <v>10387616.839000409</v>
      </c>
      <c r="Q41" s="221">
        <v>2437.83544684356</v>
      </c>
      <c r="R41" s="221">
        <v>2681.4037114060652</v>
      </c>
      <c r="S41" s="221">
        <v>90.916389668350845</v>
      </c>
      <c r="T41" s="381">
        <v>2437.83544684356</v>
      </c>
      <c r="U41" s="222">
        <v>2746.534559255173</v>
      </c>
      <c r="V41" s="222">
        <v>88.760414050812869</v>
      </c>
      <c r="W41" s="223">
        <v>384002.41886130883</v>
      </c>
      <c r="X41" s="224">
        <v>90.120257888126929</v>
      </c>
      <c r="Y41" s="225">
        <v>94.277325491061035</v>
      </c>
      <c r="Z41" s="223">
        <v>0</v>
      </c>
      <c r="AA41" s="224">
        <v>0</v>
      </c>
      <c r="AB41" s="226">
        <v>94.277325491061035</v>
      </c>
      <c r="AC41" s="227">
        <v>0</v>
      </c>
      <c r="AD41" s="228">
        <v>0</v>
      </c>
      <c r="AE41" s="229">
        <v>0</v>
      </c>
      <c r="AF41" s="230">
        <v>0</v>
      </c>
      <c r="AG41" s="231">
        <v>94.277325491061035</v>
      </c>
      <c r="AH41" s="223">
        <v>384002.41886130883</v>
      </c>
      <c r="AI41" s="224">
        <v>90.120257888126929</v>
      </c>
      <c r="AJ41" s="226">
        <v>94.277325491061035</v>
      </c>
      <c r="AK41" s="232">
        <v>0</v>
      </c>
      <c r="AL41" s="444">
        <v>0.11734334663224595</v>
      </c>
      <c r="AM41" s="232">
        <v>0</v>
      </c>
      <c r="AN41" s="232">
        <v>6.8603614175076277</v>
      </c>
      <c r="AO41" s="232">
        <v>0</v>
      </c>
      <c r="AP41" s="223">
        <v>0</v>
      </c>
      <c r="AQ41" s="224">
        <v>90.916389668350845</v>
      </c>
      <c r="AR41" s="224">
        <v>0</v>
      </c>
      <c r="AS41" s="233">
        <v>0</v>
      </c>
      <c r="AT41" s="234">
        <v>0</v>
      </c>
      <c r="AU41" s="254"/>
      <c r="AV41" s="221">
        <v>1580.03</v>
      </c>
      <c r="AW41" s="221">
        <v>6732507.8300000001</v>
      </c>
      <c r="AX41" s="271">
        <v>7.9568122296760219E-3</v>
      </c>
      <c r="AY41" s="298">
        <v>125319.79261739734</v>
      </c>
      <c r="AZ41" s="213"/>
      <c r="BA41" s="221">
        <v>57.332720272769713</v>
      </c>
      <c r="BB41" s="272">
        <v>0.12422254558556035</v>
      </c>
      <c r="BC41" s="221">
        <v>-1.3264604975205578</v>
      </c>
      <c r="BD41" s="272">
        <v>0.27090226488446856</v>
      </c>
      <c r="BE41" s="221">
        <v>3.2285561928002894E-2</v>
      </c>
      <c r="BF41" s="272">
        <v>3.5690508170285726E-2</v>
      </c>
      <c r="BG41" s="221">
        <v>1840.8458677225026</v>
      </c>
      <c r="BH41" s="272">
        <v>-0.51394439794410063</v>
      </c>
      <c r="BI41" s="221">
        <v>0.23618992914610382</v>
      </c>
      <c r="BJ41" s="445">
        <v>0</v>
      </c>
      <c r="BL41" s="412">
        <v>1539.07</v>
      </c>
      <c r="BM41" s="425"/>
      <c r="BN41" s="235">
        <v>4187</v>
      </c>
      <c r="BO41" s="302">
        <v>1.59</v>
      </c>
      <c r="BP41" s="232">
        <v>1.59</v>
      </c>
      <c r="BQ41" s="71">
        <v>931366290</v>
      </c>
      <c r="BR41" s="235">
        <v>4301</v>
      </c>
      <c r="BS41" s="302">
        <v>1.69</v>
      </c>
      <c r="BT41" s="232">
        <v>1.69</v>
      </c>
      <c r="BU41" s="71">
        <v>973023305</v>
      </c>
      <c r="BV41" s="235">
        <v>4252</v>
      </c>
      <c r="BW41" s="302">
        <v>1.69</v>
      </c>
      <c r="BX41" s="232">
        <v>1.69</v>
      </c>
      <c r="BY41" s="71">
        <v>981165155</v>
      </c>
      <c r="BZ41" s="463">
        <v>-200591</v>
      </c>
      <c r="CA41" s="235">
        <v>6428225</v>
      </c>
      <c r="CB41" s="235">
        <v>215759</v>
      </c>
      <c r="CC41" s="235">
        <v>-181280</v>
      </c>
      <c r="CD41" s="235">
        <v>-4765</v>
      </c>
      <c r="CE41" s="235">
        <v>0</v>
      </c>
      <c r="CF41" s="235">
        <v>610114</v>
      </c>
      <c r="CG41" s="235">
        <v>40625</v>
      </c>
      <c r="CH41" s="235">
        <v>-32465</v>
      </c>
      <c r="CI41" s="235">
        <v>176110</v>
      </c>
      <c r="CJ41" s="235">
        <v>16006</v>
      </c>
      <c r="CK41" s="235">
        <v>1149904</v>
      </c>
      <c r="CL41" s="235">
        <v>131365</v>
      </c>
      <c r="CM41" s="235">
        <v>-56819</v>
      </c>
      <c r="CN41" s="235">
        <v>-119847</v>
      </c>
      <c r="CO41" s="235">
        <v>0</v>
      </c>
      <c r="CP41" s="235">
        <v>338329</v>
      </c>
      <c r="CQ41" s="235">
        <v>9802</v>
      </c>
      <c r="CR41" s="235">
        <v>-4482</v>
      </c>
      <c r="CS41" s="235">
        <v>0</v>
      </c>
      <c r="CT41" s="235">
        <v>441402</v>
      </c>
      <c r="CU41" s="235">
        <v>34037</v>
      </c>
      <c r="CV41" s="235">
        <v>0</v>
      </c>
      <c r="CW41" s="235">
        <v>8991429</v>
      </c>
      <c r="CX41" s="463">
        <v>-146279</v>
      </c>
      <c r="CY41" s="544">
        <v>6764816</v>
      </c>
      <c r="CZ41" s="544">
        <v>291209</v>
      </c>
      <c r="DA41" s="544">
        <v>-180255</v>
      </c>
      <c r="DB41" s="544">
        <v>-2232</v>
      </c>
      <c r="DC41" s="544">
        <v>0</v>
      </c>
      <c r="DD41" s="544">
        <v>702804</v>
      </c>
      <c r="DE41" s="544">
        <v>46012</v>
      </c>
      <c r="DF41" s="544">
        <v>-31014</v>
      </c>
      <c r="DG41" s="544">
        <v>221227</v>
      </c>
      <c r="DH41" s="544">
        <v>14601</v>
      </c>
      <c r="DI41" s="544">
        <v>696006</v>
      </c>
      <c r="DJ41" s="544">
        <v>96903</v>
      </c>
      <c r="DK41" s="544">
        <v>-59516</v>
      </c>
      <c r="DL41" s="544">
        <v>0</v>
      </c>
      <c r="DM41" s="544">
        <v>0</v>
      </c>
      <c r="DN41" s="544">
        <v>387274</v>
      </c>
      <c r="DO41" s="544">
        <v>18221</v>
      </c>
      <c r="DP41" s="544">
        <v>-5731</v>
      </c>
      <c r="DQ41" s="544">
        <v>0</v>
      </c>
      <c r="DR41" s="544">
        <v>79473</v>
      </c>
      <c r="DS41" s="544">
        <v>20717</v>
      </c>
      <c r="DT41" s="544">
        <v>0</v>
      </c>
      <c r="DU41" s="544">
        <v>8914236</v>
      </c>
      <c r="DV41" s="463">
        <v>-224538</v>
      </c>
      <c r="DW41" s="235">
        <v>7089401</v>
      </c>
      <c r="DX41" s="235">
        <v>265390</v>
      </c>
      <c r="DY41" s="235">
        <v>-248285</v>
      </c>
      <c r="DZ41" s="235">
        <v>-6731</v>
      </c>
      <c r="EA41" s="235">
        <v>0</v>
      </c>
      <c r="EB41" s="235">
        <v>777130</v>
      </c>
      <c r="EC41" s="235">
        <v>41051</v>
      </c>
      <c r="ED41" s="235">
        <v>-60275</v>
      </c>
      <c r="EE41" s="235">
        <v>121308</v>
      </c>
      <c r="EF41" s="235">
        <v>14115</v>
      </c>
      <c r="EG41" s="235">
        <v>2306752</v>
      </c>
      <c r="EH41" s="235">
        <v>141965</v>
      </c>
      <c r="EI41" s="235">
        <v>-68567</v>
      </c>
      <c r="EJ41" s="235">
        <v>-80712</v>
      </c>
      <c r="EK41" s="235">
        <v>0</v>
      </c>
      <c r="EL41" s="235">
        <v>434683</v>
      </c>
      <c r="EM41" s="235">
        <v>6540</v>
      </c>
      <c r="EN41" s="235">
        <v>-2686</v>
      </c>
      <c r="EO41" s="235">
        <v>0</v>
      </c>
      <c r="EP41" s="235">
        <v>-34662</v>
      </c>
      <c r="EQ41" s="235">
        <v>66243</v>
      </c>
      <c r="ER41" s="235">
        <v>0</v>
      </c>
      <c r="ES41" s="235">
        <v>10538122</v>
      </c>
      <c r="ET41" s="254"/>
      <c r="EU41" s="254"/>
      <c r="EV41" s="254"/>
      <c r="EW41" s="254"/>
      <c r="EY41" s="397">
        <v>59.912872474283382</v>
      </c>
      <c r="EZ41" s="226">
        <v>0.1824135131168246</v>
      </c>
      <c r="FA41" s="397">
        <v>-1.6660691639931837</v>
      </c>
      <c r="FB41" s="226">
        <v>0.23927457011270475</v>
      </c>
      <c r="FC41" s="221">
        <v>-3.8347030822827477E-2</v>
      </c>
      <c r="FD41" s="226">
        <v>-6.994359978794229E-2</v>
      </c>
      <c r="FE41" s="221">
        <v>1805.6431551053875</v>
      </c>
      <c r="FF41" s="226">
        <v>-0.54729877526521997</v>
      </c>
      <c r="FG41" s="221">
        <v>0.22476081467670175</v>
      </c>
      <c r="FH41" s="226">
        <v>0</v>
      </c>
      <c r="FI41" s="232"/>
      <c r="FJ41" s="393">
        <v>1539.07</v>
      </c>
      <c r="FK41" s="430"/>
      <c r="FL41" s="468">
        <v>0.11773940345368916</v>
      </c>
      <c r="FM41" s="469">
        <v>0</v>
      </c>
      <c r="FN41" s="472">
        <v>6.883516483516483</v>
      </c>
      <c r="FO41" s="386">
        <v>0</v>
      </c>
      <c r="FQ41" s="390">
        <v>1587.43</v>
      </c>
      <c r="FR41" s="391">
        <v>6741286.0666666673</v>
      </c>
      <c r="FS41" s="392">
        <v>7.896816496327971E-3</v>
      </c>
      <c r="FT41" s="278">
        <v>126349.06394124754</v>
      </c>
      <c r="FV41" s="555">
        <v>0</v>
      </c>
      <c r="FW41" s="551">
        <v>0</v>
      </c>
      <c r="FX41" s="547">
        <v>135473</v>
      </c>
      <c r="FY41" s="545">
        <v>146112</v>
      </c>
      <c r="FZ41" s="555">
        <v>0</v>
      </c>
    </row>
    <row r="42" spans="1:182" x14ac:dyDescent="0.2">
      <c r="A42" s="65">
        <v>39</v>
      </c>
      <c r="B42" s="65">
        <v>491</v>
      </c>
      <c r="C42" s="66">
        <v>5401</v>
      </c>
      <c r="D42" s="67" t="s">
        <v>274</v>
      </c>
      <c r="E42" s="75"/>
      <c r="F42" s="220">
        <v>590.33333333333337</v>
      </c>
      <c r="G42" s="220">
        <v>1260817.6666666667</v>
      </c>
      <c r="H42" s="214">
        <v>1.8999999999999997</v>
      </c>
      <c r="I42" s="220">
        <v>663588.24561403506</v>
      </c>
      <c r="J42" s="220">
        <v>145530.33333333334</v>
      </c>
      <c r="K42" s="209">
        <v>0</v>
      </c>
      <c r="L42" s="216">
        <v>1.65</v>
      </c>
      <c r="M42" s="220">
        <v>1094920.605263158</v>
      </c>
      <c r="N42" s="220">
        <v>117998.73666666668</v>
      </c>
      <c r="O42" s="220">
        <v>109.33333333333333</v>
      </c>
      <c r="P42" s="220">
        <v>1213028.6752631578</v>
      </c>
      <c r="Q42" s="221">
        <v>2054.8198903384941</v>
      </c>
      <c r="R42" s="221">
        <v>2681.4037114060652</v>
      </c>
      <c r="S42" s="221">
        <v>76.632246073120967</v>
      </c>
      <c r="T42" s="381">
        <v>2054.8198903384941</v>
      </c>
      <c r="U42" s="222">
        <v>2746.534559255173</v>
      </c>
      <c r="V42" s="222">
        <v>74.815002178444701</v>
      </c>
      <c r="W42" s="223">
        <v>136860.52681031573</v>
      </c>
      <c r="X42" s="224">
        <v>231.83601379500121</v>
      </c>
      <c r="Y42" s="225">
        <v>85.27831502606621</v>
      </c>
      <c r="Z42" s="223">
        <v>11424</v>
      </c>
      <c r="AA42" s="224">
        <v>19.351778656126481</v>
      </c>
      <c r="AB42" s="226">
        <v>86.000018310573807</v>
      </c>
      <c r="AC42" s="227">
        <v>0</v>
      </c>
      <c r="AD42" s="228">
        <v>0</v>
      </c>
      <c r="AE42" s="229">
        <v>11424</v>
      </c>
      <c r="AF42" s="230">
        <v>19.351778656126481</v>
      </c>
      <c r="AG42" s="231">
        <v>86.000018310573807</v>
      </c>
      <c r="AH42" s="223">
        <v>148284.52681031573</v>
      </c>
      <c r="AI42" s="224">
        <v>251.18779245112768</v>
      </c>
      <c r="AJ42" s="226">
        <v>86.000018310573807</v>
      </c>
      <c r="AK42" s="232">
        <v>0</v>
      </c>
      <c r="AL42" s="444">
        <v>1.1197063805759457</v>
      </c>
      <c r="AM42" s="232">
        <v>20647.817219781205</v>
      </c>
      <c r="AN42" s="232">
        <v>26.120835686053077</v>
      </c>
      <c r="AO42" s="232">
        <v>65729.422546842892</v>
      </c>
      <c r="AP42" s="223">
        <v>86377.239766624101</v>
      </c>
      <c r="AQ42" s="224">
        <v>76.632246073120967</v>
      </c>
      <c r="AR42" s="224">
        <v>0</v>
      </c>
      <c r="AS42" s="233">
        <v>0</v>
      </c>
      <c r="AT42" s="234">
        <v>86377.239766624101</v>
      </c>
      <c r="AU42" s="254"/>
      <c r="AV42" s="221">
        <v>483.45</v>
      </c>
      <c r="AW42" s="221">
        <v>285396.65000000002</v>
      </c>
      <c r="AX42" s="271">
        <v>3.3729593969570882E-4</v>
      </c>
      <c r="AY42" s="298">
        <v>5312.4110502074136</v>
      </c>
      <c r="AZ42" s="213"/>
      <c r="BA42" s="221">
        <v>56.105713173508263</v>
      </c>
      <c r="BB42" s="272">
        <v>9.4878310071621674E-2</v>
      </c>
      <c r="BC42" s="221">
        <v>-0.2445397776752665</v>
      </c>
      <c r="BD42" s="272">
        <v>0.37594551815913363</v>
      </c>
      <c r="BE42" s="221">
        <v>0.20779122224652832</v>
      </c>
      <c r="BF42" s="272">
        <v>0.43850912042737067</v>
      </c>
      <c r="BG42" s="221">
        <v>2150.7438352687682</v>
      </c>
      <c r="BH42" s="272">
        <v>-0.42528753348405807</v>
      </c>
      <c r="BI42" s="221">
        <v>0.33365512053554602</v>
      </c>
      <c r="BJ42" s="445">
        <v>0</v>
      </c>
      <c r="BL42" s="412">
        <v>120</v>
      </c>
      <c r="BM42" s="425"/>
      <c r="BN42" s="235">
        <v>595</v>
      </c>
      <c r="BO42" s="302">
        <v>1.9</v>
      </c>
      <c r="BP42" s="232">
        <v>1.9</v>
      </c>
      <c r="BQ42" s="71">
        <v>91893360</v>
      </c>
      <c r="BR42" s="235">
        <v>587</v>
      </c>
      <c r="BS42" s="302">
        <v>1.9</v>
      </c>
      <c r="BT42" s="232">
        <v>1.9</v>
      </c>
      <c r="BU42" s="71">
        <v>102392900</v>
      </c>
      <c r="BV42" s="235">
        <v>611</v>
      </c>
      <c r="BW42" s="302">
        <v>1.9</v>
      </c>
      <c r="BX42" s="232">
        <v>1.9</v>
      </c>
      <c r="BY42" s="71">
        <v>110285960</v>
      </c>
      <c r="BZ42" s="463">
        <v>-24696</v>
      </c>
      <c r="CA42" s="235">
        <v>1121276</v>
      </c>
      <c r="CB42" s="235">
        <v>20123</v>
      </c>
      <c r="CC42" s="235">
        <v>-13752</v>
      </c>
      <c r="CD42" s="235">
        <v>-127</v>
      </c>
      <c r="CE42" s="235">
        <v>0</v>
      </c>
      <c r="CF42" s="235">
        <v>72865</v>
      </c>
      <c r="CG42" s="235">
        <v>7658</v>
      </c>
      <c r="CH42" s="235">
        <v>-2440</v>
      </c>
      <c r="CI42" s="235">
        <v>49203</v>
      </c>
      <c r="CJ42" s="235">
        <v>354</v>
      </c>
      <c r="CK42" s="235">
        <v>1585</v>
      </c>
      <c r="CL42" s="235">
        <v>15952</v>
      </c>
      <c r="CM42" s="235">
        <v>0</v>
      </c>
      <c r="CN42" s="235">
        <v>0</v>
      </c>
      <c r="CO42" s="235">
        <v>0</v>
      </c>
      <c r="CP42" s="235">
        <v>2659</v>
      </c>
      <c r="CQ42" s="235">
        <v>183</v>
      </c>
      <c r="CR42" s="235">
        <v>0</v>
      </c>
      <c r="CS42" s="235">
        <v>0</v>
      </c>
      <c r="CT42" s="235">
        <v>0</v>
      </c>
      <c r="CU42" s="235">
        <v>22851</v>
      </c>
      <c r="CV42" s="235">
        <v>0</v>
      </c>
      <c r="CW42" s="235">
        <v>1273694</v>
      </c>
      <c r="CX42" s="463">
        <v>-11707</v>
      </c>
      <c r="CY42" s="544">
        <v>1168019</v>
      </c>
      <c r="CZ42" s="544">
        <v>24988</v>
      </c>
      <c r="DA42" s="544">
        <v>-11511</v>
      </c>
      <c r="DB42" s="544">
        <v>-153</v>
      </c>
      <c r="DC42" s="544">
        <v>0</v>
      </c>
      <c r="DD42" s="544">
        <v>68133</v>
      </c>
      <c r="DE42" s="544">
        <v>8791</v>
      </c>
      <c r="DF42" s="544">
        <v>-2636</v>
      </c>
      <c r="DG42" s="544">
        <v>67844</v>
      </c>
      <c r="DH42" s="544">
        <v>327</v>
      </c>
      <c r="DI42" s="544">
        <v>7364</v>
      </c>
      <c r="DJ42" s="544">
        <v>-228</v>
      </c>
      <c r="DK42" s="544">
        <v>0</v>
      </c>
      <c r="DL42" s="544">
        <v>0</v>
      </c>
      <c r="DM42" s="544">
        <v>0</v>
      </c>
      <c r="DN42" s="544">
        <v>106</v>
      </c>
      <c r="DO42" s="544">
        <v>55</v>
      </c>
      <c r="DP42" s="544">
        <v>-5</v>
      </c>
      <c r="DQ42" s="544">
        <v>0</v>
      </c>
      <c r="DR42" s="544">
        <v>0</v>
      </c>
      <c r="DS42" s="544">
        <v>14328</v>
      </c>
      <c r="DT42" s="544">
        <v>0</v>
      </c>
      <c r="DU42" s="544">
        <v>1333715</v>
      </c>
      <c r="DV42" s="463">
        <v>-8747</v>
      </c>
      <c r="DW42" s="235">
        <v>1173566</v>
      </c>
      <c r="DX42" s="235">
        <v>17106</v>
      </c>
      <c r="DY42" s="235">
        <v>-11935</v>
      </c>
      <c r="DZ42" s="235">
        <v>-216</v>
      </c>
      <c r="EA42" s="235">
        <v>0</v>
      </c>
      <c r="EB42" s="235">
        <v>104330</v>
      </c>
      <c r="EC42" s="235">
        <v>4960</v>
      </c>
      <c r="ED42" s="235">
        <v>-4482</v>
      </c>
      <c r="EE42" s="235">
        <v>31030</v>
      </c>
      <c r="EF42" s="235">
        <v>226</v>
      </c>
      <c r="EG42" s="235">
        <v>23006</v>
      </c>
      <c r="EH42" s="235">
        <v>5078</v>
      </c>
      <c r="EI42" s="235">
        <v>0</v>
      </c>
      <c r="EJ42" s="235">
        <v>0</v>
      </c>
      <c r="EK42" s="235">
        <v>0</v>
      </c>
      <c r="EL42" s="235">
        <v>-252</v>
      </c>
      <c r="EM42" s="235">
        <v>19</v>
      </c>
      <c r="EN42" s="235">
        <v>0</v>
      </c>
      <c r="EO42" s="235">
        <v>0</v>
      </c>
      <c r="EP42" s="235">
        <v>0</v>
      </c>
      <c r="EQ42" s="235">
        <v>19517</v>
      </c>
      <c r="ER42" s="235">
        <v>0</v>
      </c>
      <c r="ES42" s="235">
        <v>1353206</v>
      </c>
      <c r="ET42" s="254"/>
      <c r="EU42" s="254"/>
      <c r="EV42" s="254"/>
      <c r="EW42" s="254"/>
      <c r="EY42" s="397">
        <v>58.461154081660169</v>
      </c>
      <c r="EZ42" s="226">
        <v>0.14820252802079431</v>
      </c>
      <c r="FA42" s="397">
        <v>-0.347532831706239</v>
      </c>
      <c r="FB42" s="226">
        <v>0.33165040682868269</v>
      </c>
      <c r="FC42" s="221">
        <v>-2.4994508873274406E-2</v>
      </c>
      <c r="FD42" s="226">
        <v>-3.677231084840115E-2</v>
      </c>
      <c r="FE42" s="221">
        <v>2198.2849733106132</v>
      </c>
      <c r="FF42" s="226">
        <v>-0.43538500394827373</v>
      </c>
      <c r="FG42" s="221">
        <v>0.21961640698733739</v>
      </c>
      <c r="FH42" s="226">
        <v>0</v>
      </c>
      <c r="FI42" s="232"/>
      <c r="FJ42" s="393">
        <v>120</v>
      </c>
      <c r="FK42" s="430"/>
      <c r="FL42" s="468">
        <v>1.105967651979922</v>
      </c>
      <c r="FM42" s="469">
        <v>20588.562729841895</v>
      </c>
      <c r="FN42" s="472">
        <v>25.800334634690465</v>
      </c>
      <c r="FO42" s="386">
        <v>64758.9672215584</v>
      </c>
      <c r="FQ42" s="390">
        <v>512.99</v>
      </c>
      <c r="FR42" s="391">
        <v>306597.02333333332</v>
      </c>
      <c r="FS42" s="392">
        <v>3.5915111859077185E-4</v>
      </c>
      <c r="FT42" s="278">
        <v>5746.4178974523493</v>
      </c>
      <c r="FV42" s="555">
        <v>0</v>
      </c>
      <c r="FW42" s="551">
        <v>0</v>
      </c>
      <c r="FX42" s="547">
        <v>328</v>
      </c>
      <c r="FY42" s="545">
        <v>254</v>
      </c>
      <c r="FZ42" s="555">
        <v>0</v>
      </c>
    </row>
    <row r="43" spans="1:182" x14ac:dyDescent="0.2">
      <c r="A43" s="65">
        <v>40</v>
      </c>
      <c r="B43" s="65">
        <v>923</v>
      </c>
      <c r="C43" s="66">
        <v>1703</v>
      </c>
      <c r="D43" s="67" t="s">
        <v>88</v>
      </c>
      <c r="E43" s="75"/>
      <c r="F43" s="220">
        <v>1526.3333333333333</v>
      </c>
      <c r="G43" s="220">
        <v>2530896.6666666665</v>
      </c>
      <c r="H43" s="214">
        <v>1.8</v>
      </c>
      <c r="I43" s="220">
        <v>1406053.7037037036</v>
      </c>
      <c r="J43" s="220">
        <v>239758.33333333334</v>
      </c>
      <c r="K43" s="209">
        <v>0</v>
      </c>
      <c r="L43" s="216">
        <v>1.65</v>
      </c>
      <c r="M43" s="220">
        <v>2319988.611111111</v>
      </c>
      <c r="N43" s="220">
        <v>246607.64666666664</v>
      </c>
      <c r="O43" s="220">
        <v>1076.6666666666667</v>
      </c>
      <c r="P43" s="220">
        <v>2567672.924444444</v>
      </c>
      <c r="Q43" s="221">
        <v>1682.2491315425491</v>
      </c>
      <c r="R43" s="221">
        <v>2681.4037114060652</v>
      </c>
      <c r="S43" s="221">
        <v>62.73762971188016</v>
      </c>
      <c r="T43" s="381">
        <v>1682.2491315425491</v>
      </c>
      <c r="U43" s="222">
        <v>2746.534559255173</v>
      </c>
      <c r="V43" s="222">
        <v>61.24988035827792</v>
      </c>
      <c r="W43" s="223">
        <v>564265.88794738834</v>
      </c>
      <c r="X43" s="224">
        <v>369.68719454950099</v>
      </c>
      <c r="Y43" s="225">
        <v>76.524706718484509</v>
      </c>
      <c r="Z43" s="223">
        <v>387797</v>
      </c>
      <c r="AA43" s="224">
        <v>254.07097619567591</v>
      </c>
      <c r="AB43" s="226">
        <v>86.000004120174424</v>
      </c>
      <c r="AC43" s="227">
        <v>0</v>
      </c>
      <c r="AD43" s="228">
        <v>0</v>
      </c>
      <c r="AE43" s="229">
        <v>387797</v>
      </c>
      <c r="AF43" s="230">
        <v>254.07097619567591</v>
      </c>
      <c r="AG43" s="231">
        <v>86.000004120174424</v>
      </c>
      <c r="AH43" s="223">
        <v>952062.88794738834</v>
      </c>
      <c r="AI43" s="224">
        <v>623.75817074517693</v>
      </c>
      <c r="AJ43" s="226">
        <v>86.000004120174424</v>
      </c>
      <c r="AK43" s="232">
        <v>0</v>
      </c>
      <c r="AL43" s="444">
        <v>1.0043677658877486</v>
      </c>
      <c r="AM43" s="232">
        <v>41699.347632329656</v>
      </c>
      <c r="AN43" s="232">
        <v>19.93994321904346</v>
      </c>
      <c r="AO43" s="232">
        <v>94027.209179604266</v>
      </c>
      <c r="AP43" s="223">
        <v>135726.55681193393</v>
      </c>
      <c r="AQ43" s="224">
        <v>62.73762971188016</v>
      </c>
      <c r="AR43" s="224">
        <v>0</v>
      </c>
      <c r="AS43" s="233">
        <v>0</v>
      </c>
      <c r="AT43" s="234">
        <v>135726.55681193393</v>
      </c>
      <c r="AU43" s="254"/>
      <c r="AV43" s="221">
        <v>264.91000000000003</v>
      </c>
      <c r="AW43" s="221">
        <v>404340.96333333338</v>
      </c>
      <c r="AX43" s="271">
        <v>4.7787023843827464E-4</v>
      </c>
      <c r="AY43" s="298">
        <v>7526.4562554028253</v>
      </c>
      <c r="AZ43" s="213"/>
      <c r="BA43" s="221">
        <v>43.553077549870181</v>
      </c>
      <c r="BB43" s="272">
        <v>-0.20532166129154758</v>
      </c>
      <c r="BC43" s="221">
        <v>-8.3373072195380526</v>
      </c>
      <c r="BD43" s="272">
        <v>-0.40977806074608775</v>
      </c>
      <c r="BE43" s="221">
        <v>-0.22754942929272959</v>
      </c>
      <c r="BF43" s="272">
        <v>-0.56067983332985838</v>
      </c>
      <c r="BG43" s="221">
        <v>3820.4026730414803</v>
      </c>
      <c r="BH43" s="272">
        <v>5.2375222573959899E-2</v>
      </c>
      <c r="BI43" s="221">
        <v>-0.30703869448536342</v>
      </c>
      <c r="BJ43" s="445">
        <v>0</v>
      </c>
      <c r="BL43" s="412">
        <v>183</v>
      </c>
      <c r="BM43" s="425"/>
      <c r="BN43" s="235">
        <v>1522</v>
      </c>
      <c r="BO43" s="302">
        <v>1.8</v>
      </c>
      <c r="BP43" s="232">
        <v>1.8</v>
      </c>
      <c r="BQ43" s="71">
        <v>187992160</v>
      </c>
      <c r="BR43" s="235">
        <v>1522</v>
      </c>
      <c r="BS43" s="302">
        <v>1.8</v>
      </c>
      <c r="BT43" s="232">
        <v>1.8</v>
      </c>
      <c r="BU43" s="71">
        <v>218117060</v>
      </c>
      <c r="BV43" s="235">
        <v>1530</v>
      </c>
      <c r="BW43" s="302">
        <v>1.8</v>
      </c>
      <c r="BX43" s="232">
        <v>1.8</v>
      </c>
      <c r="BY43" s="71">
        <v>223585030</v>
      </c>
      <c r="BZ43" s="463">
        <v>-29492</v>
      </c>
      <c r="CA43" s="235">
        <v>2234861</v>
      </c>
      <c r="CB43" s="235">
        <v>23727</v>
      </c>
      <c r="CC43" s="235">
        <v>-51649</v>
      </c>
      <c r="CD43" s="235">
        <v>0</v>
      </c>
      <c r="CE43" s="235">
        <v>0</v>
      </c>
      <c r="CF43" s="235">
        <v>173628</v>
      </c>
      <c r="CG43" s="235">
        <v>6590</v>
      </c>
      <c r="CH43" s="235">
        <v>-7710</v>
      </c>
      <c r="CI43" s="235">
        <v>3506</v>
      </c>
      <c r="CJ43" s="235">
        <v>1174</v>
      </c>
      <c r="CK43" s="235">
        <v>48082</v>
      </c>
      <c r="CL43" s="235">
        <v>55146</v>
      </c>
      <c r="CM43" s="235">
        <v>-28</v>
      </c>
      <c r="CN43" s="235">
        <v>0</v>
      </c>
      <c r="CO43" s="235">
        <v>0</v>
      </c>
      <c r="CP43" s="235">
        <v>432</v>
      </c>
      <c r="CQ43" s="235">
        <v>39</v>
      </c>
      <c r="CR43" s="235">
        <v>-264</v>
      </c>
      <c r="CS43" s="235">
        <v>0</v>
      </c>
      <c r="CT43" s="235">
        <v>-16</v>
      </c>
      <c r="CU43" s="235">
        <v>24960</v>
      </c>
      <c r="CV43" s="235">
        <v>0</v>
      </c>
      <c r="CW43" s="235">
        <v>2482986</v>
      </c>
      <c r="CX43" s="463">
        <v>-30268</v>
      </c>
      <c r="CY43" s="544">
        <v>2428141</v>
      </c>
      <c r="CZ43" s="544">
        <v>33723</v>
      </c>
      <c r="DA43" s="544">
        <v>-65494</v>
      </c>
      <c r="DB43" s="544">
        <v>0</v>
      </c>
      <c r="DC43" s="544">
        <v>0</v>
      </c>
      <c r="DD43" s="544">
        <v>171733</v>
      </c>
      <c r="DE43" s="544">
        <v>9321</v>
      </c>
      <c r="DF43" s="544">
        <v>-9539</v>
      </c>
      <c r="DG43" s="544">
        <v>-9561</v>
      </c>
      <c r="DH43" s="544">
        <v>1095</v>
      </c>
      <c r="DI43" s="544">
        <v>64894</v>
      </c>
      <c r="DJ43" s="544">
        <v>9874</v>
      </c>
      <c r="DK43" s="544">
        <v>-901</v>
      </c>
      <c r="DL43" s="544">
        <v>0</v>
      </c>
      <c r="DM43" s="544">
        <v>0</v>
      </c>
      <c r="DN43" s="544">
        <v>1380</v>
      </c>
      <c r="DO43" s="544">
        <v>98</v>
      </c>
      <c r="DP43" s="544">
        <v>-1677</v>
      </c>
      <c r="DQ43" s="544">
        <v>0</v>
      </c>
      <c r="DR43" s="544">
        <v>0</v>
      </c>
      <c r="DS43" s="544">
        <v>9064</v>
      </c>
      <c r="DT43" s="544">
        <v>0</v>
      </c>
      <c r="DU43" s="544">
        <v>2611883</v>
      </c>
      <c r="DV43" s="463">
        <v>-19794</v>
      </c>
      <c r="DW43" s="235">
        <v>2438033</v>
      </c>
      <c r="DX43" s="235">
        <v>35966</v>
      </c>
      <c r="DY43" s="235">
        <v>-83421</v>
      </c>
      <c r="DZ43" s="235">
        <v>0</v>
      </c>
      <c r="EA43" s="235">
        <v>0</v>
      </c>
      <c r="EB43" s="235">
        <v>219370</v>
      </c>
      <c r="EC43" s="235">
        <v>10412</v>
      </c>
      <c r="ED43" s="235">
        <v>-13101</v>
      </c>
      <c r="EE43" s="235">
        <v>5095</v>
      </c>
      <c r="EF43" s="235">
        <v>0</v>
      </c>
      <c r="EG43" s="235">
        <v>77707</v>
      </c>
      <c r="EH43" s="235">
        <v>15972</v>
      </c>
      <c r="EI43" s="235">
        <v>-1749</v>
      </c>
      <c r="EJ43" s="235">
        <v>0</v>
      </c>
      <c r="EK43" s="235">
        <v>0</v>
      </c>
      <c r="EL43" s="235">
        <v>342</v>
      </c>
      <c r="EM43" s="235">
        <v>79</v>
      </c>
      <c r="EN43" s="235">
        <v>-571</v>
      </c>
      <c r="EO43" s="235">
        <v>0</v>
      </c>
      <c r="EP43" s="235">
        <v>0</v>
      </c>
      <c r="EQ43" s="235">
        <v>4110</v>
      </c>
      <c r="ER43" s="235">
        <v>0</v>
      </c>
      <c r="ES43" s="235">
        <v>2688450</v>
      </c>
      <c r="ET43" s="254"/>
      <c r="EU43" s="254"/>
      <c r="EV43" s="254"/>
      <c r="EW43" s="254"/>
      <c r="EY43" s="397">
        <v>40.517555024504681</v>
      </c>
      <c r="EZ43" s="226">
        <v>-0.27465372497759022</v>
      </c>
      <c r="FA43" s="397">
        <v>-13.188810923371529</v>
      </c>
      <c r="FB43" s="226">
        <v>-0.56800156268715429</v>
      </c>
      <c r="FC43" s="221">
        <v>-0.21090820222994114</v>
      </c>
      <c r="FD43" s="226">
        <v>-0.49863238967475809</v>
      </c>
      <c r="FE43" s="221">
        <v>3943.2098072711119</v>
      </c>
      <c r="FF43" s="226">
        <v>6.1966805713136647E-2</v>
      </c>
      <c r="FG43" s="221">
        <v>-0.35081362076315981</v>
      </c>
      <c r="FH43" s="226">
        <v>0</v>
      </c>
      <c r="FI43" s="232"/>
      <c r="FJ43" s="393">
        <v>183</v>
      </c>
      <c r="FK43" s="430"/>
      <c r="FL43" s="468">
        <v>1.0054656755574989</v>
      </c>
      <c r="FM43" s="469">
        <v>42415.866072465178</v>
      </c>
      <c r="FN43" s="472">
        <v>19.961740271097508</v>
      </c>
      <c r="FO43" s="386">
        <v>95150.541504663342</v>
      </c>
      <c r="FQ43" s="390">
        <v>281.14999999999998</v>
      </c>
      <c r="FR43" s="391">
        <v>428660.03333333333</v>
      </c>
      <c r="FS43" s="392">
        <v>5.021370683675725E-4</v>
      </c>
      <c r="FT43" s="278">
        <v>8034.1930938811602</v>
      </c>
      <c r="FV43" s="555">
        <v>0</v>
      </c>
      <c r="FW43" s="551">
        <v>0</v>
      </c>
      <c r="FX43" s="547">
        <v>3230</v>
      </c>
      <c r="FY43" s="545">
        <v>4037</v>
      </c>
      <c r="FZ43" s="555">
        <v>0</v>
      </c>
    </row>
    <row r="44" spans="1:182" x14ac:dyDescent="0.2">
      <c r="A44" s="65">
        <v>41</v>
      </c>
      <c r="B44" s="65">
        <v>382</v>
      </c>
      <c r="C44" s="66">
        <v>5302</v>
      </c>
      <c r="D44" s="67" t="s">
        <v>262</v>
      </c>
      <c r="E44" s="75"/>
      <c r="F44" s="220">
        <v>877</v>
      </c>
      <c r="G44" s="220">
        <v>1689846.3333333333</v>
      </c>
      <c r="H44" s="214">
        <v>1.3500000000000003</v>
      </c>
      <c r="I44" s="220">
        <v>1251738.024691358</v>
      </c>
      <c r="J44" s="220">
        <v>205162</v>
      </c>
      <c r="K44" s="209">
        <v>0</v>
      </c>
      <c r="L44" s="216">
        <v>1.65</v>
      </c>
      <c r="M44" s="220">
        <v>2065367.7407407407</v>
      </c>
      <c r="N44" s="220">
        <v>210604.54999999996</v>
      </c>
      <c r="O44" s="220">
        <v>2992.6666666666665</v>
      </c>
      <c r="P44" s="220">
        <v>2278964.9574074075</v>
      </c>
      <c r="Q44" s="221">
        <v>2598.5917416276025</v>
      </c>
      <c r="R44" s="221">
        <v>2681.4037114060652</v>
      </c>
      <c r="S44" s="221">
        <v>96.911618738118406</v>
      </c>
      <c r="T44" s="381">
        <v>2598.5917416276025</v>
      </c>
      <c r="U44" s="222">
        <v>2746.534559255173</v>
      </c>
      <c r="V44" s="222">
        <v>94.613473290221734</v>
      </c>
      <c r="W44" s="223">
        <v>26871.656073413305</v>
      </c>
      <c r="X44" s="224">
        <v>30.640428818031136</v>
      </c>
      <c r="Y44" s="225">
        <v>98.0543198050146</v>
      </c>
      <c r="Z44" s="223">
        <v>0</v>
      </c>
      <c r="AA44" s="224">
        <v>0</v>
      </c>
      <c r="AB44" s="226">
        <v>98.0543198050146</v>
      </c>
      <c r="AC44" s="227">
        <v>0</v>
      </c>
      <c r="AD44" s="228">
        <v>0</v>
      </c>
      <c r="AE44" s="229">
        <v>0</v>
      </c>
      <c r="AF44" s="230">
        <v>0</v>
      </c>
      <c r="AG44" s="231">
        <v>98.0543198050146</v>
      </c>
      <c r="AH44" s="223">
        <v>26871.656073413305</v>
      </c>
      <c r="AI44" s="224">
        <v>30.640428818031136</v>
      </c>
      <c r="AJ44" s="226">
        <v>98.0543198050146</v>
      </c>
      <c r="AK44" s="232">
        <v>0</v>
      </c>
      <c r="AL44" s="444">
        <v>0.41163055872291904</v>
      </c>
      <c r="AM44" s="232">
        <v>0</v>
      </c>
      <c r="AN44" s="232">
        <v>7.24515393386545</v>
      </c>
      <c r="AO44" s="232">
        <v>0</v>
      </c>
      <c r="AP44" s="223">
        <v>0</v>
      </c>
      <c r="AQ44" s="224">
        <v>96.911618738118406</v>
      </c>
      <c r="AR44" s="224">
        <v>0</v>
      </c>
      <c r="AS44" s="233">
        <v>0</v>
      </c>
      <c r="AT44" s="234">
        <v>0</v>
      </c>
      <c r="AU44" s="254"/>
      <c r="AV44" s="221">
        <v>426.4</v>
      </c>
      <c r="AW44" s="221">
        <v>373952.8</v>
      </c>
      <c r="AX44" s="271">
        <v>4.4195599730354737E-4</v>
      </c>
      <c r="AY44" s="298">
        <v>6960.8069575308709</v>
      </c>
      <c r="AZ44" s="213"/>
      <c r="BA44" s="221">
        <v>10.720205273036976</v>
      </c>
      <c r="BB44" s="272">
        <v>-0.99052945452304353</v>
      </c>
      <c r="BC44" s="221">
        <v>-4.3067772273890199</v>
      </c>
      <c r="BD44" s="272">
        <v>-1.8455503528600023E-2</v>
      </c>
      <c r="BE44" s="221">
        <v>-0.21888240267020698</v>
      </c>
      <c r="BF44" s="272">
        <v>-0.54078737157025758</v>
      </c>
      <c r="BG44" s="221">
        <v>2433.2906824457891</v>
      </c>
      <c r="BH44" s="272">
        <v>-0.34445538820693317</v>
      </c>
      <c r="BI44" s="221">
        <v>-0.30132923535374195</v>
      </c>
      <c r="BJ44" s="445">
        <v>0</v>
      </c>
      <c r="BL44" s="412">
        <v>60</v>
      </c>
      <c r="BM44" s="425"/>
      <c r="BN44" s="235">
        <v>872</v>
      </c>
      <c r="BO44" s="302">
        <v>1.35</v>
      </c>
      <c r="BP44" s="232">
        <v>1.35</v>
      </c>
      <c r="BQ44" s="71">
        <v>165482540</v>
      </c>
      <c r="BR44" s="235">
        <v>893</v>
      </c>
      <c r="BS44" s="302">
        <v>1.35</v>
      </c>
      <c r="BT44" s="232">
        <v>1.35</v>
      </c>
      <c r="BU44" s="71">
        <v>175659650</v>
      </c>
      <c r="BV44" s="235">
        <v>896</v>
      </c>
      <c r="BW44" s="302">
        <v>1.35</v>
      </c>
      <c r="BX44" s="232">
        <v>1.35</v>
      </c>
      <c r="BY44" s="71">
        <v>176618700</v>
      </c>
      <c r="BZ44" s="463">
        <v>-1143</v>
      </c>
      <c r="CA44" s="235">
        <v>1222339</v>
      </c>
      <c r="CB44" s="235">
        <v>4300</v>
      </c>
      <c r="CC44" s="235">
        <v>-22494</v>
      </c>
      <c r="CD44" s="235">
        <v>-144</v>
      </c>
      <c r="CE44" s="235">
        <v>0</v>
      </c>
      <c r="CF44" s="235">
        <v>106441</v>
      </c>
      <c r="CG44" s="235">
        <v>3545</v>
      </c>
      <c r="CH44" s="235">
        <v>-5488</v>
      </c>
      <c r="CI44" s="235">
        <v>21662</v>
      </c>
      <c r="CJ44" s="235">
        <v>0</v>
      </c>
      <c r="CK44" s="235">
        <v>13384</v>
      </c>
      <c r="CL44" s="235">
        <v>4618</v>
      </c>
      <c r="CM44" s="235">
        <v>-103</v>
      </c>
      <c r="CN44" s="235">
        <v>0</v>
      </c>
      <c r="CO44" s="235">
        <v>0</v>
      </c>
      <c r="CP44" s="235">
        <v>1891</v>
      </c>
      <c r="CQ44" s="235">
        <v>44</v>
      </c>
      <c r="CR44" s="235">
        <v>0</v>
      </c>
      <c r="CS44" s="235">
        <v>0</v>
      </c>
      <c r="CT44" s="235">
        <v>664</v>
      </c>
      <c r="CU44" s="235">
        <v>2408</v>
      </c>
      <c r="CV44" s="235">
        <v>0</v>
      </c>
      <c r="CW44" s="235">
        <v>1351924</v>
      </c>
      <c r="CX44" s="463">
        <v>-9325</v>
      </c>
      <c r="CY44" s="544">
        <v>1301520</v>
      </c>
      <c r="CZ44" s="544">
        <v>9107</v>
      </c>
      <c r="DA44" s="544">
        <v>-24768</v>
      </c>
      <c r="DB44" s="544">
        <v>-534</v>
      </c>
      <c r="DC44" s="544">
        <v>0</v>
      </c>
      <c r="DD44" s="544">
        <v>97439</v>
      </c>
      <c r="DE44" s="544">
        <v>3138</v>
      </c>
      <c r="DF44" s="544">
        <v>-7639</v>
      </c>
      <c r="DG44" s="544">
        <v>43814</v>
      </c>
      <c r="DH44" s="544">
        <v>0</v>
      </c>
      <c r="DI44" s="544">
        <v>40425</v>
      </c>
      <c r="DJ44" s="544">
        <v>511053</v>
      </c>
      <c r="DK44" s="544">
        <v>-83</v>
      </c>
      <c r="DL44" s="544">
        <v>0</v>
      </c>
      <c r="DM44" s="544">
        <v>0</v>
      </c>
      <c r="DN44" s="544">
        <v>741</v>
      </c>
      <c r="DO44" s="544">
        <v>91</v>
      </c>
      <c r="DP44" s="544">
        <v>0</v>
      </c>
      <c r="DQ44" s="544">
        <v>0</v>
      </c>
      <c r="DR44" s="544">
        <v>1442</v>
      </c>
      <c r="DS44" s="544">
        <v>949</v>
      </c>
      <c r="DT44" s="544">
        <v>0</v>
      </c>
      <c r="DU44" s="544">
        <v>1967370</v>
      </c>
      <c r="DV44" s="463">
        <v>-15092</v>
      </c>
      <c r="DW44" s="235">
        <v>1272511</v>
      </c>
      <c r="DX44" s="235">
        <v>9967</v>
      </c>
      <c r="DY44" s="235">
        <v>-20711</v>
      </c>
      <c r="DZ44" s="235">
        <v>-411</v>
      </c>
      <c r="EA44" s="235">
        <v>0</v>
      </c>
      <c r="EB44" s="235">
        <v>121210</v>
      </c>
      <c r="EC44" s="235">
        <v>2861</v>
      </c>
      <c r="ED44" s="235">
        <v>-8395</v>
      </c>
      <c r="EE44" s="235">
        <v>20590</v>
      </c>
      <c r="EF44" s="235">
        <v>0</v>
      </c>
      <c r="EG44" s="235">
        <v>30291</v>
      </c>
      <c r="EH44" s="235">
        <v>2345</v>
      </c>
      <c r="EI44" s="235">
        <v>-31</v>
      </c>
      <c r="EJ44" s="235">
        <v>0</v>
      </c>
      <c r="EK44" s="235">
        <v>0</v>
      </c>
      <c r="EL44" s="235">
        <v>146</v>
      </c>
      <c r="EM44" s="235">
        <v>5</v>
      </c>
      <c r="EN44" s="235">
        <v>0</v>
      </c>
      <c r="EO44" s="235">
        <v>0</v>
      </c>
      <c r="EP44" s="235">
        <v>-1378</v>
      </c>
      <c r="EQ44" s="235">
        <v>2020</v>
      </c>
      <c r="ER44" s="235">
        <v>0</v>
      </c>
      <c r="ES44" s="235">
        <v>1415928</v>
      </c>
      <c r="ET44" s="254"/>
      <c r="EU44" s="254"/>
      <c r="EV44" s="254"/>
      <c r="EW44" s="254"/>
      <c r="EY44" s="397">
        <v>11.193872034656563</v>
      </c>
      <c r="EZ44" s="226">
        <v>-0.96569138546604882</v>
      </c>
      <c r="FA44" s="397">
        <v>-6.2675817976623129</v>
      </c>
      <c r="FB44" s="226">
        <v>-8.3104547766486292E-2</v>
      </c>
      <c r="FC44" s="221">
        <v>-0.23152845164354119</v>
      </c>
      <c r="FD44" s="226">
        <v>-0.54985868639144886</v>
      </c>
      <c r="FE44" s="221">
        <v>2603.3522132770686</v>
      </c>
      <c r="FF44" s="226">
        <v>-0.31992964397462459</v>
      </c>
      <c r="FG44" s="221">
        <v>-0.31968124391233982</v>
      </c>
      <c r="FH44" s="226">
        <v>0</v>
      </c>
      <c r="FI44" s="232"/>
      <c r="FJ44" s="393">
        <v>60</v>
      </c>
      <c r="FK44" s="430"/>
      <c r="FL44" s="468">
        <v>0.40698985343855693</v>
      </c>
      <c r="FM44" s="469">
        <v>0</v>
      </c>
      <c r="FN44" s="472">
        <v>7.1634723788049603</v>
      </c>
      <c r="FO44" s="386">
        <v>0</v>
      </c>
      <c r="FQ44" s="390">
        <v>452.97</v>
      </c>
      <c r="FR44" s="391">
        <v>401784.39</v>
      </c>
      <c r="FS44" s="392">
        <v>4.7065464475800229E-4</v>
      </c>
      <c r="FT44" s="278">
        <v>7530.4743161280367</v>
      </c>
      <c r="FV44" s="555">
        <v>0</v>
      </c>
      <c r="FW44" s="551">
        <v>0</v>
      </c>
      <c r="FX44" s="547">
        <v>8978</v>
      </c>
      <c r="FY44" s="545">
        <v>9876</v>
      </c>
      <c r="FZ44" s="555">
        <v>0</v>
      </c>
    </row>
    <row r="45" spans="1:182" x14ac:dyDescent="0.2">
      <c r="A45" s="65">
        <v>42</v>
      </c>
      <c r="B45" s="65">
        <v>734</v>
      </c>
      <c r="C45" s="66">
        <v>5504</v>
      </c>
      <c r="D45" s="67" t="s">
        <v>289</v>
      </c>
      <c r="E45" s="75"/>
      <c r="F45" s="220">
        <v>472.33333333333331</v>
      </c>
      <c r="G45" s="220">
        <v>1263292</v>
      </c>
      <c r="H45" s="214">
        <v>1.5999999999999999</v>
      </c>
      <c r="I45" s="220">
        <v>789041.23981753027</v>
      </c>
      <c r="J45" s="220">
        <v>32983.666666666664</v>
      </c>
      <c r="K45" s="209">
        <v>0</v>
      </c>
      <c r="L45" s="216">
        <v>1.65</v>
      </c>
      <c r="M45" s="220">
        <v>1301918.0456989247</v>
      </c>
      <c r="N45" s="220">
        <v>64086.83666666667</v>
      </c>
      <c r="O45" s="220">
        <v>79.333333333333329</v>
      </c>
      <c r="P45" s="220">
        <v>1366084.2156989246</v>
      </c>
      <c r="Q45" s="221">
        <v>2892.2037029617318</v>
      </c>
      <c r="R45" s="221">
        <v>2681.4037114060652</v>
      </c>
      <c r="S45" s="221">
        <v>107.86155365784619</v>
      </c>
      <c r="T45" s="381">
        <v>2892.2037029617318</v>
      </c>
      <c r="U45" s="222">
        <v>2746.534559255173</v>
      </c>
      <c r="V45" s="222">
        <v>105.30374333778865</v>
      </c>
      <c r="W45" s="223">
        <v>-36840.109190906871</v>
      </c>
      <c r="X45" s="224">
        <v>-77.995996875596759</v>
      </c>
      <c r="Y45" s="225">
        <v>104.95277880444308</v>
      </c>
      <c r="Z45" s="223">
        <v>0</v>
      </c>
      <c r="AA45" s="224">
        <v>0</v>
      </c>
      <c r="AB45" s="226">
        <v>104.95277880444308</v>
      </c>
      <c r="AC45" s="227">
        <v>0</v>
      </c>
      <c r="AD45" s="228">
        <v>0</v>
      </c>
      <c r="AE45" s="229">
        <v>0</v>
      </c>
      <c r="AF45" s="230">
        <v>0</v>
      </c>
      <c r="AG45" s="231">
        <v>104.95277880444308</v>
      </c>
      <c r="AH45" s="223">
        <v>-36840.109190906871</v>
      </c>
      <c r="AI45" s="224">
        <v>-77.995996875596759</v>
      </c>
      <c r="AJ45" s="226">
        <v>104.95277880444308</v>
      </c>
      <c r="AK45" s="232">
        <v>0</v>
      </c>
      <c r="AL45" s="444">
        <v>0.62879322512350033</v>
      </c>
      <c r="AM45" s="232">
        <v>1127.9138651542598</v>
      </c>
      <c r="AN45" s="232">
        <v>8.3055751587861675</v>
      </c>
      <c r="AO45" s="232">
        <v>0</v>
      </c>
      <c r="AP45" s="223">
        <v>1127.9138651542598</v>
      </c>
      <c r="AQ45" s="224">
        <v>107.86155365784619</v>
      </c>
      <c r="AR45" s="224">
        <v>0</v>
      </c>
      <c r="AS45" s="233">
        <v>0</v>
      </c>
      <c r="AT45" s="234">
        <v>1127.9138651542598</v>
      </c>
      <c r="AU45" s="254"/>
      <c r="AV45" s="221">
        <v>292.8</v>
      </c>
      <c r="AW45" s="221">
        <v>138299.20000000001</v>
      </c>
      <c r="AX45" s="271">
        <v>1.634488653709312E-4</v>
      </c>
      <c r="AY45" s="298">
        <v>2574.3196295921666</v>
      </c>
      <c r="AZ45" s="213"/>
      <c r="BA45" s="221">
        <v>3.9883059956540934</v>
      </c>
      <c r="BB45" s="272">
        <v>-1.1515248048926869</v>
      </c>
      <c r="BC45" s="221">
        <v>-1.2531097992167524</v>
      </c>
      <c r="BD45" s="272">
        <v>0.27802385506983995</v>
      </c>
      <c r="BE45" s="221">
        <v>-0.49202369803222185</v>
      </c>
      <c r="BF45" s="272">
        <v>-1.1676981922705265</v>
      </c>
      <c r="BG45" s="221">
        <v>5236.1459419878674</v>
      </c>
      <c r="BH45" s="272">
        <v>0.45739678531285971</v>
      </c>
      <c r="BI45" s="221">
        <v>-0.62464898185155826</v>
      </c>
      <c r="BJ45" s="445">
        <v>0</v>
      </c>
      <c r="BL45" s="412">
        <v>60</v>
      </c>
      <c r="BM45" s="425"/>
      <c r="BN45" s="235">
        <v>472</v>
      </c>
      <c r="BO45" s="302">
        <v>1.6</v>
      </c>
      <c r="BP45" s="232">
        <v>1.6</v>
      </c>
      <c r="BQ45" s="71">
        <v>79263780</v>
      </c>
      <c r="BR45" s="235">
        <v>480</v>
      </c>
      <c r="BS45" s="302">
        <v>1.55</v>
      </c>
      <c r="BT45" s="232">
        <v>1.55</v>
      </c>
      <c r="BU45" s="71">
        <v>0</v>
      </c>
      <c r="BV45" s="235">
        <v>484</v>
      </c>
      <c r="BW45" s="302">
        <v>1.55</v>
      </c>
      <c r="BX45" s="232">
        <v>1.55</v>
      </c>
      <c r="BY45" s="71">
        <v>0</v>
      </c>
      <c r="BZ45" s="463">
        <v>-7196</v>
      </c>
      <c r="CA45" s="235">
        <v>1181362</v>
      </c>
      <c r="CB45" s="235">
        <v>25564</v>
      </c>
      <c r="CC45" s="235">
        <v>-54213</v>
      </c>
      <c r="CD45" s="235">
        <v>-18</v>
      </c>
      <c r="CE45" s="235">
        <v>-26300</v>
      </c>
      <c r="CF45" s="235">
        <v>79794</v>
      </c>
      <c r="CG45" s="235">
        <v>6797</v>
      </c>
      <c r="CH45" s="235">
        <v>-3890</v>
      </c>
      <c r="CI45" s="235">
        <v>8521</v>
      </c>
      <c r="CJ45" s="235">
        <v>525</v>
      </c>
      <c r="CK45" s="235">
        <v>18273</v>
      </c>
      <c r="CL45" s="235">
        <v>46728</v>
      </c>
      <c r="CM45" s="235">
        <v>-2001</v>
      </c>
      <c r="CN45" s="235">
        <v>0</v>
      </c>
      <c r="CO45" s="235">
        <v>0</v>
      </c>
      <c r="CP45" s="235">
        <v>-64</v>
      </c>
      <c r="CQ45" s="235">
        <v>1272</v>
      </c>
      <c r="CR45" s="235">
        <v>-164</v>
      </c>
      <c r="CS45" s="235">
        <v>0</v>
      </c>
      <c r="CT45" s="235">
        <v>0</v>
      </c>
      <c r="CU45" s="235">
        <v>5770</v>
      </c>
      <c r="CV45" s="235">
        <v>0</v>
      </c>
      <c r="CW45" s="235">
        <v>1280760</v>
      </c>
      <c r="CX45" s="463">
        <v>-13167</v>
      </c>
      <c r="CY45" s="544">
        <v>1150952</v>
      </c>
      <c r="CZ45" s="544">
        <v>14176</v>
      </c>
      <c r="DA45" s="544">
        <v>-55619</v>
      </c>
      <c r="DB45" s="544">
        <v>-32</v>
      </c>
      <c r="DC45" s="544">
        <v>-4000</v>
      </c>
      <c r="DD45" s="544">
        <v>85062</v>
      </c>
      <c r="DE45" s="544">
        <v>2535</v>
      </c>
      <c r="DF45" s="544">
        <v>-6491</v>
      </c>
      <c r="DG45" s="544">
        <v>-8423</v>
      </c>
      <c r="DH45" s="544">
        <v>345</v>
      </c>
      <c r="DI45" s="544">
        <v>7958</v>
      </c>
      <c r="DJ45" s="544">
        <v>1379</v>
      </c>
      <c r="DK45" s="544">
        <v>-4121</v>
      </c>
      <c r="DL45" s="544">
        <v>0</v>
      </c>
      <c r="DM45" s="544">
        <v>0</v>
      </c>
      <c r="DN45" s="544">
        <v>297</v>
      </c>
      <c r="DO45" s="544">
        <v>498</v>
      </c>
      <c r="DP45" s="544">
        <v>-13</v>
      </c>
      <c r="DQ45" s="544">
        <v>0</v>
      </c>
      <c r="DR45" s="544">
        <v>0</v>
      </c>
      <c r="DS45" s="544">
        <v>4407</v>
      </c>
      <c r="DT45" s="544">
        <v>0</v>
      </c>
      <c r="DU45" s="544">
        <v>1175743</v>
      </c>
      <c r="DV45" s="463">
        <v>-7560</v>
      </c>
      <c r="DW45" s="235">
        <v>1126722</v>
      </c>
      <c r="DX45" s="235">
        <v>12028</v>
      </c>
      <c r="DY45" s="235">
        <v>-43596</v>
      </c>
      <c r="DZ45" s="235">
        <v>-42</v>
      </c>
      <c r="EA45" s="235">
        <v>12800</v>
      </c>
      <c r="EB45" s="235">
        <v>92046</v>
      </c>
      <c r="EC45" s="235">
        <v>3228</v>
      </c>
      <c r="ED45" s="235">
        <v>-5766</v>
      </c>
      <c r="EE45" s="235">
        <v>295</v>
      </c>
      <c r="EF45" s="235">
        <v>0</v>
      </c>
      <c r="EG45" s="235">
        <v>19553</v>
      </c>
      <c r="EH45" s="235">
        <v>710</v>
      </c>
      <c r="EI45" s="235">
        <v>-3517</v>
      </c>
      <c r="EJ45" s="235">
        <v>0</v>
      </c>
      <c r="EK45" s="235">
        <v>0</v>
      </c>
      <c r="EL45" s="235">
        <v>119</v>
      </c>
      <c r="EM45" s="235">
        <v>175</v>
      </c>
      <c r="EN45" s="235">
        <v>-117</v>
      </c>
      <c r="EO45" s="235">
        <v>0</v>
      </c>
      <c r="EP45" s="235">
        <v>0</v>
      </c>
      <c r="EQ45" s="235">
        <v>0</v>
      </c>
      <c r="ER45" s="235">
        <v>0</v>
      </c>
      <c r="ES45" s="235">
        <v>1207078</v>
      </c>
      <c r="ET45" s="254"/>
      <c r="EU45" s="254"/>
      <c r="EV45" s="254"/>
      <c r="EW45" s="254"/>
      <c r="EY45" s="397">
        <v>4.421945544458171</v>
      </c>
      <c r="EZ45" s="226">
        <v>-1.1252776229931227</v>
      </c>
      <c r="FA45" s="397">
        <v>-1.4549361131515564</v>
      </c>
      <c r="FB45" s="226">
        <v>0.25406642055497836</v>
      </c>
      <c r="FC45" s="221">
        <v>-0.55568016362135053</v>
      </c>
      <c r="FD45" s="226">
        <v>-1.3551395268863589</v>
      </c>
      <c r="FE45" s="221">
        <v>5234.6547177495167</v>
      </c>
      <c r="FF45" s="226">
        <v>0.43006430240965804</v>
      </c>
      <c r="FG45" s="221">
        <v>-0.66410375793354026</v>
      </c>
      <c r="FH45" s="226">
        <v>0</v>
      </c>
      <c r="FI45" s="232"/>
      <c r="FJ45" s="393">
        <v>60</v>
      </c>
      <c r="FK45" s="430"/>
      <c r="FL45" s="468">
        <v>0.62047353760445678</v>
      </c>
      <c r="FM45" s="469">
        <v>1162.2616794969742</v>
      </c>
      <c r="FN45" s="472">
        <v>8.1956824512534823</v>
      </c>
      <c r="FO45" s="386">
        <v>0</v>
      </c>
      <c r="FQ45" s="390">
        <v>330.88</v>
      </c>
      <c r="FR45" s="391">
        <v>158381.22666666668</v>
      </c>
      <c r="FS45" s="392">
        <v>1.8552950743839662E-4</v>
      </c>
      <c r="FT45" s="278">
        <v>2968.4721190143459</v>
      </c>
      <c r="FV45" s="555">
        <v>0</v>
      </c>
      <c r="FW45" s="551">
        <v>0</v>
      </c>
      <c r="FX45" s="547">
        <v>238</v>
      </c>
      <c r="FY45" s="545">
        <v>768</v>
      </c>
      <c r="FZ45" s="555">
        <v>0</v>
      </c>
    </row>
    <row r="46" spans="1:182" x14ac:dyDescent="0.2">
      <c r="A46" s="65">
        <v>43</v>
      </c>
      <c r="B46" s="65">
        <v>383</v>
      </c>
      <c r="C46" s="66">
        <v>5303</v>
      </c>
      <c r="D46" s="67" t="s">
        <v>263</v>
      </c>
      <c r="E46" s="75"/>
      <c r="F46" s="220">
        <v>3551.3333333333335</v>
      </c>
      <c r="G46" s="220">
        <v>8330534</v>
      </c>
      <c r="H46" s="214">
        <v>1.64</v>
      </c>
      <c r="I46" s="220">
        <v>5079593.9024390243</v>
      </c>
      <c r="J46" s="220">
        <v>648651</v>
      </c>
      <c r="K46" s="209">
        <v>0</v>
      </c>
      <c r="L46" s="216">
        <v>1.65</v>
      </c>
      <c r="M46" s="220">
        <v>8381329.9390243916</v>
      </c>
      <c r="N46" s="220">
        <v>793002.1</v>
      </c>
      <c r="O46" s="220">
        <v>20992.333333333332</v>
      </c>
      <c r="P46" s="220">
        <v>9195324.3723577242</v>
      </c>
      <c r="Q46" s="221">
        <v>2589.2597256498188</v>
      </c>
      <c r="R46" s="221">
        <v>2681.4037114060652</v>
      </c>
      <c r="S46" s="221">
        <v>96.563591473962404</v>
      </c>
      <c r="T46" s="381">
        <v>2589.2597256498188</v>
      </c>
      <c r="U46" s="222">
        <v>2746.534559255173</v>
      </c>
      <c r="V46" s="222">
        <v>94.273699084711126</v>
      </c>
      <c r="W46" s="223">
        <v>121076.5829904696</v>
      </c>
      <c r="X46" s="224">
        <v>34.093274729811228</v>
      </c>
      <c r="Y46" s="225">
        <v>97.835062628596333</v>
      </c>
      <c r="Z46" s="223">
        <v>0</v>
      </c>
      <c r="AA46" s="224">
        <v>0</v>
      </c>
      <c r="AB46" s="226">
        <v>97.835062628596333</v>
      </c>
      <c r="AC46" s="227">
        <v>0</v>
      </c>
      <c r="AD46" s="228">
        <v>0</v>
      </c>
      <c r="AE46" s="229">
        <v>0</v>
      </c>
      <c r="AF46" s="230">
        <v>0</v>
      </c>
      <c r="AG46" s="231">
        <v>97.835062628596333</v>
      </c>
      <c r="AH46" s="223">
        <v>121076.5829904696</v>
      </c>
      <c r="AI46" s="224">
        <v>34.093274729811228</v>
      </c>
      <c r="AJ46" s="226">
        <v>97.835062628596333</v>
      </c>
      <c r="AK46" s="232">
        <v>0</v>
      </c>
      <c r="AL46" s="444">
        <v>0.35479632063074901</v>
      </c>
      <c r="AM46" s="232">
        <v>0</v>
      </c>
      <c r="AN46" s="232">
        <v>10.311901633189413</v>
      </c>
      <c r="AO46" s="232">
        <v>0</v>
      </c>
      <c r="AP46" s="223">
        <v>0</v>
      </c>
      <c r="AQ46" s="224">
        <v>96.563591473962404</v>
      </c>
      <c r="AR46" s="224">
        <v>0</v>
      </c>
      <c r="AS46" s="233">
        <v>0</v>
      </c>
      <c r="AT46" s="234">
        <v>0</v>
      </c>
      <c r="AU46" s="254"/>
      <c r="AV46" s="221">
        <v>879.36</v>
      </c>
      <c r="AW46" s="221">
        <v>3122900.48</v>
      </c>
      <c r="AX46" s="271">
        <v>3.6907989353686531E-3</v>
      </c>
      <c r="AY46" s="298">
        <v>58130.083232056284</v>
      </c>
      <c r="AZ46" s="213"/>
      <c r="BA46" s="221">
        <v>53.882286083694645</v>
      </c>
      <c r="BB46" s="272">
        <v>4.1704397540199681E-2</v>
      </c>
      <c r="BC46" s="221">
        <v>4.021800637249668</v>
      </c>
      <c r="BD46" s="272">
        <v>0.79016281573060665</v>
      </c>
      <c r="BE46" s="221">
        <v>-0.75399792774651819</v>
      </c>
      <c r="BF46" s="272">
        <v>-1.7689784898353376</v>
      </c>
      <c r="BG46" s="221">
        <v>2587.6190182742789</v>
      </c>
      <c r="BH46" s="272">
        <v>-0.30030451345217157</v>
      </c>
      <c r="BI46" s="221">
        <v>-0.1592016907780899</v>
      </c>
      <c r="BJ46" s="445">
        <v>0</v>
      </c>
      <c r="BL46" s="412">
        <v>474.5</v>
      </c>
      <c r="BM46" s="425"/>
      <c r="BN46" s="235">
        <v>3550</v>
      </c>
      <c r="BO46" s="302">
        <v>1.64</v>
      </c>
      <c r="BP46" s="232">
        <v>1.64</v>
      </c>
      <c r="BQ46" s="71">
        <v>607814195</v>
      </c>
      <c r="BR46" s="235">
        <v>3560</v>
      </c>
      <c r="BS46" s="302">
        <v>1.64</v>
      </c>
      <c r="BT46" s="232">
        <v>1.64</v>
      </c>
      <c r="BU46" s="71">
        <v>700386620</v>
      </c>
      <c r="BV46" s="235">
        <v>3634</v>
      </c>
      <c r="BW46" s="302">
        <v>1.64</v>
      </c>
      <c r="BX46" s="232">
        <v>1.64</v>
      </c>
      <c r="BY46" s="71">
        <v>709797380</v>
      </c>
      <c r="BZ46" s="463">
        <v>-104104</v>
      </c>
      <c r="CA46" s="235">
        <v>6927884</v>
      </c>
      <c r="CB46" s="235">
        <v>168363</v>
      </c>
      <c r="CC46" s="235">
        <v>-159061</v>
      </c>
      <c r="CD46" s="235">
        <v>-773</v>
      </c>
      <c r="CE46" s="235">
        <v>0</v>
      </c>
      <c r="CF46" s="235">
        <v>716632</v>
      </c>
      <c r="CG46" s="235">
        <v>41626</v>
      </c>
      <c r="CH46" s="235">
        <v>-27447</v>
      </c>
      <c r="CI46" s="235">
        <v>181845</v>
      </c>
      <c r="CJ46" s="235">
        <v>3804</v>
      </c>
      <c r="CK46" s="235">
        <v>955531</v>
      </c>
      <c r="CL46" s="235">
        <v>86345</v>
      </c>
      <c r="CM46" s="235">
        <v>-130046</v>
      </c>
      <c r="CN46" s="235">
        <v>0</v>
      </c>
      <c r="CO46" s="235">
        <v>0</v>
      </c>
      <c r="CP46" s="235">
        <v>11606</v>
      </c>
      <c r="CQ46" s="235">
        <v>8141</v>
      </c>
      <c r="CR46" s="235">
        <v>-1491</v>
      </c>
      <c r="CS46" s="235">
        <v>0</v>
      </c>
      <c r="CT46" s="235">
        <v>15512</v>
      </c>
      <c r="CU46" s="235">
        <v>21462</v>
      </c>
      <c r="CV46" s="235">
        <v>0</v>
      </c>
      <c r="CW46" s="235">
        <v>8715829</v>
      </c>
      <c r="CX46" s="463">
        <v>-101647</v>
      </c>
      <c r="CY46" s="544">
        <v>6063343</v>
      </c>
      <c r="CZ46" s="544">
        <v>116616</v>
      </c>
      <c r="DA46" s="544">
        <v>-167339</v>
      </c>
      <c r="DB46" s="544">
        <v>-934</v>
      </c>
      <c r="DC46" s="544">
        <v>0</v>
      </c>
      <c r="DD46" s="544">
        <v>551209</v>
      </c>
      <c r="DE46" s="544">
        <v>31957</v>
      </c>
      <c r="DF46" s="544">
        <v>-24019</v>
      </c>
      <c r="DG46" s="544">
        <v>198684</v>
      </c>
      <c r="DH46" s="544">
        <v>9848</v>
      </c>
      <c r="DI46" s="544">
        <v>775906</v>
      </c>
      <c r="DJ46" s="544">
        <v>60553</v>
      </c>
      <c r="DK46" s="544">
        <v>-23326</v>
      </c>
      <c r="DL46" s="544">
        <v>0</v>
      </c>
      <c r="DM46" s="544">
        <v>0</v>
      </c>
      <c r="DN46" s="544">
        <v>1876</v>
      </c>
      <c r="DO46" s="544">
        <v>1534</v>
      </c>
      <c r="DP46" s="544">
        <v>-1216</v>
      </c>
      <c r="DQ46" s="544">
        <v>0</v>
      </c>
      <c r="DR46" s="544">
        <v>2677</v>
      </c>
      <c r="DS46" s="544">
        <v>28129</v>
      </c>
      <c r="DT46" s="544">
        <v>0</v>
      </c>
      <c r="DU46" s="544">
        <v>7523851</v>
      </c>
      <c r="DV46" s="463">
        <v>-133298</v>
      </c>
      <c r="DW46" s="235">
        <v>6232923</v>
      </c>
      <c r="DX46" s="235">
        <v>129908</v>
      </c>
      <c r="DY46" s="235">
        <v>-175231</v>
      </c>
      <c r="DZ46" s="235">
        <v>-610</v>
      </c>
      <c r="EA46" s="235">
        <v>0</v>
      </c>
      <c r="EB46" s="235">
        <v>762043</v>
      </c>
      <c r="EC46" s="235">
        <v>33812</v>
      </c>
      <c r="ED46" s="235">
        <v>-24494</v>
      </c>
      <c r="EE46" s="235">
        <v>160066</v>
      </c>
      <c r="EF46" s="235">
        <v>4269</v>
      </c>
      <c r="EG46" s="235">
        <v>774442</v>
      </c>
      <c r="EH46" s="235">
        <v>43315</v>
      </c>
      <c r="EI46" s="235">
        <v>-60334</v>
      </c>
      <c r="EJ46" s="235">
        <v>0</v>
      </c>
      <c r="EK46" s="235">
        <v>0</v>
      </c>
      <c r="EL46" s="235">
        <v>4116</v>
      </c>
      <c r="EM46" s="235">
        <v>968</v>
      </c>
      <c r="EN46" s="235">
        <v>-2813</v>
      </c>
      <c r="EO46" s="235">
        <v>0</v>
      </c>
      <c r="EP46" s="235">
        <v>5810</v>
      </c>
      <c r="EQ46" s="235">
        <v>24789</v>
      </c>
      <c r="ER46" s="235">
        <v>0</v>
      </c>
      <c r="ES46" s="235">
        <v>7779681</v>
      </c>
      <c r="ET46" s="254"/>
      <c r="EU46" s="254"/>
      <c r="EV46" s="254"/>
      <c r="EW46" s="254"/>
      <c r="EY46" s="397">
        <v>56.662998827624953</v>
      </c>
      <c r="EZ46" s="226">
        <v>0.1058274620928987</v>
      </c>
      <c r="FA46" s="397">
        <v>3.0819867818552296</v>
      </c>
      <c r="FB46" s="226">
        <v>0.57192042144945066</v>
      </c>
      <c r="FC46" s="221">
        <v>-0.83410760521456728</v>
      </c>
      <c r="FD46" s="226">
        <v>-2.0468288683215881</v>
      </c>
      <c r="FE46" s="221">
        <v>2328.1958202141504</v>
      </c>
      <c r="FF46" s="226">
        <v>-0.39835682167667946</v>
      </c>
      <c r="FG46" s="221">
        <v>-0.24268104077563979</v>
      </c>
      <c r="FH46" s="226">
        <v>0</v>
      </c>
      <c r="FI46" s="232"/>
      <c r="FJ46" s="393">
        <v>474.5</v>
      </c>
      <c r="FK46" s="430"/>
      <c r="FL46" s="468">
        <v>0.35182427401340283</v>
      </c>
      <c r="FM46" s="469">
        <v>0</v>
      </c>
      <c r="FN46" s="472">
        <v>10.225521221146685</v>
      </c>
      <c r="FO46" s="386">
        <v>0</v>
      </c>
      <c r="FQ46" s="390">
        <v>953.84</v>
      </c>
      <c r="FR46" s="391">
        <v>3416018.9866666668</v>
      </c>
      <c r="FS46" s="392">
        <v>4.0015621379819932E-3</v>
      </c>
      <c r="FT46" s="278">
        <v>64024.99420771189</v>
      </c>
      <c r="FV46" s="555">
        <v>0</v>
      </c>
      <c r="FW46" s="551">
        <v>0</v>
      </c>
      <c r="FX46" s="547">
        <v>62977</v>
      </c>
      <c r="FY46" s="545">
        <v>68060</v>
      </c>
      <c r="FZ46" s="555">
        <v>0</v>
      </c>
    </row>
    <row r="47" spans="1:182" x14ac:dyDescent="0.2">
      <c r="A47" s="65">
        <v>44</v>
      </c>
      <c r="B47" s="65">
        <v>404</v>
      </c>
      <c r="C47" s="66">
        <v>4204</v>
      </c>
      <c r="D47" s="67" t="s">
        <v>201</v>
      </c>
      <c r="E47" s="75"/>
      <c r="F47" s="220">
        <v>16513.666666666668</v>
      </c>
      <c r="G47" s="220">
        <v>37320274</v>
      </c>
      <c r="H47" s="214">
        <v>1.63</v>
      </c>
      <c r="I47" s="220">
        <v>22895873.619631905</v>
      </c>
      <c r="J47" s="220">
        <v>3347363.3333333335</v>
      </c>
      <c r="K47" s="209">
        <v>6145000</v>
      </c>
      <c r="L47" s="216">
        <v>1.65</v>
      </c>
      <c r="M47" s="220">
        <v>31557792.699386504</v>
      </c>
      <c r="N47" s="220">
        <v>4126958.8466666662</v>
      </c>
      <c r="O47" s="220">
        <v>99319.333333333328</v>
      </c>
      <c r="P47" s="220">
        <v>35784070.879386507</v>
      </c>
      <c r="Q47" s="221">
        <v>2166.9367319626072</v>
      </c>
      <c r="R47" s="221">
        <v>2681.4037114060652</v>
      </c>
      <c r="S47" s="221">
        <v>80.813520274659282</v>
      </c>
      <c r="T47" s="381">
        <v>2539.0527570731215</v>
      </c>
      <c r="U47" s="222">
        <v>2746.534559255173</v>
      </c>
      <c r="V47" s="222">
        <v>92.445687548955576</v>
      </c>
      <c r="W47" s="223">
        <v>3143422.3975283653</v>
      </c>
      <c r="X47" s="224">
        <v>190.35278239407955</v>
      </c>
      <c r="Y47" s="225">
        <v>87.912517773035347</v>
      </c>
      <c r="Z47" s="223">
        <v>0</v>
      </c>
      <c r="AA47" s="224">
        <v>0</v>
      </c>
      <c r="AB47" s="226">
        <v>87.912517773035347</v>
      </c>
      <c r="AC47" s="227">
        <v>0</v>
      </c>
      <c r="AD47" s="228">
        <v>0</v>
      </c>
      <c r="AE47" s="229">
        <v>0</v>
      </c>
      <c r="AF47" s="230">
        <v>0</v>
      </c>
      <c r="AG47" s="231">
        <v>87.912517773035347</v>
      </c>
      <c r="AH47" s="223">
        <v>3143422.3975283653</v>
      </c>
      <c r="AI47" s="224">
        <v>190.35278239407955</v>
      </c>
      <c r="AJ47" s="226">
        <v>87.912517773035347</v>
      </c>
      <c r="AK47" s="232">
        <v>0</v>
      </c>
      <c r="AL47" s="444">
        <v>9.4224985365656724E-2</v>
      </c>
      <c r="AM47" s="232">
        <v>0</v>
      </c>
      <c r="AN47" s="232">
        <v>4.8574917744898158</v>
      </c>
      <c r="AO47" s="232">
        <v>0</v>
      </c>
      <c r="AP47" s="223">
        <v>0</v>
      </c>
      <c r="AQ47" s="224">
        <v>80.813520274659282</v>
      </c>
      <c r="AR47" s="224">
        <v>0</v>
      </c>
      <c r="AS47" s="233">
        <v>0</v>
      </c>
      <c r="AT47" s="234">
        <v>0</v>
      </c>
      <c r="AU47" s="254"/>
      <c r="AV47" s="221">
        <v>1103.7</v>
      </c>
      <c r="AW47" s="221">
        <v>18226133.900000002</v>
      </c>
      <c r="AX47" s="271">
        <v>2.1540550531410633E-2</v>
      </c>
      <c r="AY47" s="298">
        <v>339263.67086971749</v>
      </c>
      <c r="AZ47" s="213"/>
      <c r="BA47" s="221">
        <v>122.10968089869681</v>
      </c>
      <c r="BB47" s="272">
        <v>1.6733826031178036</v>
      </c>
      <c r="BC47" s="221">
        <v>-2.1939754865520533</v>
      </c>
      <c r="BD47" s="272">
        <v>0.18667557891672576</v>
      </c>
      <c r="BE47" s="221">
        <v>1.0244728124535352</v>
      </c>
      <c r="BF47" s="272">
        <v>2.3129474959534906</v>
      </c>
      <c r="BG47" s="221">
        <v>3966.0948440799839</v>
      </c>
      <c r="BH47" s="272">
        <v>9.4055428362084609E-2</v>
      </c>
      <c r="BI47" s="221">
        <v>1.0197375624064839</v>
      </c>
      <c r="BJ47" s="445">
        <v>0</v>
      </c>
      <c r="BL47" s="412">
        <v>4866.88</v>
      </c>
      <c r="BM47" s="425"/>
      <c r="BN47" s="235">
        <v>16572</v>
      </c>
      <c r="BO47" s="302">
        <v>1.63</v>
      </c>
      <c r="BP47" s="232">
        <v>1.63</v>
      </c>
      <c r="BQ47" s="71">
        <v>3259110047</v>
      </c>
      <c r="BR47" s="235">
        <v>16611</v>
      </c>
      <c r="BS47" s="302">
        <v>1.63</v>
      </c>
      <c r="BT47" s="232">
        <v>1.63</v>
      </c>
      <c r="BU47" s="71">
        <v>3425962067</v>
      </c>
      <c r="BV47" s="235">
        <v>16611</v>
      </c>
      <c r="BW47" s="302">
        <v>1.63</v>
      </c>
      <c r="BX47" s="232">
        <v>1.63</v>
      </c>
      <c r="BY47" s="71">
        <v>3444608646</v>
      </c>
      <c r="BZ47" s="463">
        <v>-366265</v>
      </c>
      <c r="CA47" s="235">
        <v>28605710</v>
      </c>
      <c r="CB47" s="235">
        <v>934626</v>
      </c>
      <c r="CC47" s="235">
        <v>-670844</v>
      </c>
      <c r="CD47" s="235">
        <v>-11575</v>
      </c>
      <c r="CE47" s="235">
        <v>0</v>
      </c>
      <c r="CF47" s="235">
        <v>2381920</v>
      </c>
      <c r="CG47" s="235">
        <v>133646</v>
      </c>
      <c r="CH47" s="235">
        <v>-130533</v>
      </c>
      <c r="CI47" s="235">
        <v>435326</v>
      </c>
      <c r="CJ47" s="235">
        <v>6280</v>
      </c>
      <c r="CK47" s="235">
        <v>5109234</v>
      </c>
      <c r="CL47" s="235">
        <v>2050394</v>
      </c>
      <c r="CM47" s="235">
        <v>-316019</v>
      </c>
      <c r="CN47" s="235">
        <v>-4281</v>
      </c>
      <c r="CO47" s="235">
        <v>0</v>
      </c>
      <c r="CP47" s="235">
        <v>118888</v>
      </c>
      <c r="CQ47" s="235">
        <v>51305</v>
      </c>
      <c r="CR47" s="235">
        <v>-48168</v>
      </c>
      <c r="CS47" s="235">
        <v>0</v>
      </c>
      <c r="CT47" s="235">
        <v>58501</v>
      </c>
      <c r="CU47" s="235">
        <v>100014</v>
      </c>
      <c r="CV47" s="235">
        <v>0</v>
      </c>
      <c r="CW47" s="235">
        <v>38438159</v>
      </c>
      <c r="CX47" s="463">
        <v>-351163</v>
      </c>
      <c r="CY47" s="544">
        <v>29726120</v>
      </c>
      <c r="CZ47" s="544">
        <v>974224</v>
      </c>
      <c r="DA47" s="544">
        <v>-771055</v>
      </c>
      <c r="DB47" s="544">
        <v>-10218</v>
      </c>
      <c r="DC47" s="544">
        <v>0</v>
      </c>
      <c r="DD47" s="544">
        <v>2425540</v>
      </c>
      <c r="DE47" s="544">
        <v>143784</v>
      </c>
      <c r="DF47" s="544">
        <v>-147052</v>
      </c>
      <c r="DG47" s="544">
        <v>580940</v>
      </c>
      <c r="DH47" s="544">
        <v>6087</v>
      </c>
      <c r="DI47" s="544">
        <v>4024152</v>
      </c>
      <c r="DJ47" s="544">
        <v>590546</v>
      </c>
      <c r="DK47" s="544">
        <v>-260168</v>
      </c>
      <c r="DL47" s="544">
        <v>-9718</v>
      </c>
      <c r="DM47" s="544">
        <v>0</v>
      </c>
      <c r="DN47" s="544">
        <v>162506</v>
      </c>
      <c r="DO47" s="544">
        <v>28177</v>
      </c>
      <c r="DP47" s="544">
        <v>-4404</v>
      </c>
      <c r="DQ47" s="544">
        <v>0</v>
      </c>
      <c r="DR47" s="544">
        <v>35502</v>
      </c>
      <c r="DS47" s="544">
        <v>167780</v>
      </c>
      <c r="DT47" s="544">
        <v>0</v>
      </c>
      <c r="DU47" s="544">
        <v>37311580</v>
      </c>
      <c r="DV47" s="463">
        <v>-380555</v>
      </c>
      <c r="DW47" s="235">
        <v>28642766</v>
      </c>
      <c r="DX47" s="235">
        <v>977361</v>
      </c>
      <c r="DY47" s="235">
        <v>-618523</v>
      </c>
      <c r="DZ47" s="235">
        <v>-12838</v>
      </c>
      <c r="EA47" s="235">
        <v>0</v>
      </c>
      <c r="EB47" s="235">
        <v>2621746</v>
      </c>
      <c r="EC47" s="235">
        <v>131416</v>
      </c>
      <c r="ED47" s="235">
        <v>-137519</v>
      </c>
      <c r="EE47" s="235">
        <v>701462</v>
      </c>
      <c r="EF47" s="235">
        <v>7178</v>
      </c>
      <c r="EG47" s="235">
        <v>4742295</v>
      </c>
      <c r="EH47" s="235">
        <v>1040085</v>
      </c>
      <c r="EI47" s="235">
        <v>-459869</v>
      </c>
      <c r="EJ47" s="235">
        <v>0</v>
      </c>
      <c r="EK47" s="235">
        <v>0</v>
      </c>
      <c r="EL47" s="235">
        <v>40075</v>
      </c>
      <c r="EM47" s="235">
        <v>24794</v>
      </c>
      <c r="EN47" s="235">
        <v>-6455</v>
      </c>
      <c r="EO47" s="235">
        <v>0</v>
      </c>
      <c r="EP47" s="235">
        <v>-18523</v>
      </c>
      <c r="EQ47" s="235">
        <v>170272</v>
      </c>
      <c r="ER47" s="235">
        <v>0</v>
      </c>
      <c r="ES47" s="235">
        <v>37465168</v>
      </c>
      <c r="ET47" s="254"/>
      <c r="EU47" s="254"/>
      <c r="EV47" s="254"/>
      <c r="EW47" s="254"/>
      <c r="EY47" s="397">
        <v>120.29302260607575</v>
      </c>
      <c r="EZ47" s="226">
        <v>1.6053233741141935</v>
      </c>
      <c r="FA47" s="397">
        <v>-1.2849310716742011</v>
      </c>
      <c r="FB47" s="226">
        <v>0.2659768681989706</v>
      </c>
      <c r="FC47" s="221">
        <v>0.89509807394002905</v>
      </c>
      <c r="FD47" s="226">
        <v>2.2489874153619982</v>
      </c>
      <c r="FE47" s="221">
        <v>4076.1515218861773</v>
      </c>
      <c r="FF47" s="226">
        <v>9.9858869059625946E-2</v>
      </c>
      <c r="FG47" s="221">
        <v>1.0051071971538839</v>
      </c>
      <c r="FH47" s="226">
        <v>0</v>
      </c>
      <c r="FI47" s="232"/>
      <c r="FJ47" s="393">
        <v>4866.88</v>
      </c>
      <c r="FK47" s="430"/>
      <c r="FL47" s="468">
        <v>9.3746234486082658E-2</v>
      </c>
      <c r="FM47" s="469">
        <v>0</v>
      </c>
      <c r="FN47" s="472">
        <v>4.8328111820701292</v>
      </c>
      <c r="FO47" s="386">
        <v>0</v>
      </c>
      <c r="FQ47" s="390">
        <v>1145.02</v>
      </c>
      <c r="FR47" s="391">
        <v>19005041.960000001</v>
      </c>
      <c r="FS47" s="392">
        <v>2.2262714766730307E-2</v>
      </c>
      <c r="FT47" s="278">
        <v>356203.43626768491</v>
      </c>
      <c r="FV47" s="555">
        <v>6145000</v>
      </c>
      <c r="FW47" s="551">
        <v>0</v>
      </c>
      <c r="FX47" s="547">
        <v>297958</v>
      </c>
      <c r="FY47" s="545">
        <v>345141</v>
      </c>
      <c r="FZ47" s="555">
        <v>0</v>
      </c>
    </row>
    <row r="48" spans="1:182" x14ac:dyDescent="0.2">
      <c r="A48" s="65">
        <v>45</v>
      </c>
      <c r="B48" s="65">
        <v>863</v>
      </c>
      <c r="C48" s="66">
        <v>1729</v>
      </c>
      <c r="D48" s="67" t="s">
        <v>167</v>
      </c>
      <c r="E48" s="75"/>
      <c r="F48" s="220">
        <v>1095</v>
      </c>
      <c r="G48" s="220">
        <v>2166816</v>
      </c>
      <c r="H48" s="214">
        <v>1.95</v>
      </c>
      <c r="I48" s="220">
        <v>1111187.6923076923</v>
      </c>
      <c r="J48" s="220">
        <v>197099.66666666666</v>
      </c>
      <c r="K48" s="209">
        <v>0</v>
      </c>
      <c r="L48" s="216">
        <v>1.65</v>
      </c>
      <c r="M48" s="220">
        <v>1833459.6923076923</v>
      </c>
      <c r="N48" s="220">
        <v>201451.16</v>
      </c>
      <c r="O48" s="220">
        <v>776.33333333333337</v>
      </c>
      <c r="P48" s="220">
        <v>2035687.1856410254</v>
      </c>
      <c r="Q48" s="221">
        <v>1859.0750553799319</v>
      </c>
      <c r="R48" s="221">
        <v>2681.4037114060652</v>
      </c>
      <c r="S48" s="221">
        <v>69.332157909376377</v>
      </c>
      <c r="T48" s="381">
        <v>1859.0750553799319</v>
      </c>
      <c r="U48" s="222">
        <v>2746.534559255173</v>
      </c>
      <c r="V48" s="222">
        <v>67.688027049042148</v>
      </c>
      <c r="W48" s="223">
        <v>333166.45498898788</v>
      </c>
      <c r="X48" s="224">
        <v>304.26160272966928</v>
      </c>
      <c r="Y48" s="225">
        <v>80.679259482907113</v>
      </c>
      <c r="Z48" s="223">
        <v>156224</v>
      </c>
      <c r="AA48" s="224">
        <v>142.67031963470319</v>
      </c>
      <c r="AB48" s="226">
        <v>85.999992016684743</v>
      </c>
      <c r="AC48" s="227">
        <v>0</v>
      </c>
      <c r="AD48" s="228">
        <v>0</v>
      </c>
      <c r="AE48" s="229">
        <v>156224</v>
      </c>
      <c r="AF48" s="230">
        <v>142.67031963470319</v>
      </c>
      <c r="AG48" s="231">
        <v>85.999992016684743</v>
      </c>
      <c r="AH48" s="223">
        <v>489390.45498898788</v>
      </c>
      <c r="AI48" s="224">
        <v>446.93192236437244</v>
      </c>
      <c r="AJ48" s="226">
        <v>85.999992016684743</v>
      </c>
      <c r="AK48" s="232">
        <v>0</v>
      </c>
      <c r="AL48" s="444">
        <v>0.68675799086757994</v>
      </c>
      <c r="AM48" s="232">
        <v>6828.2786283120995</v>
      </c>
      <c r="AN48" s="232">
        <v>13.921461187214613</v>
      </c>
      <c r="AO48" s="232">
        <v>14421.941829816211</v>
      </c>
      <c r="AP48" s="223">
        <v>21250.220458128311</v>
      </c>
      <c r="AQ48" s="224">
        <v>69.332157909376377</v>
      </c>
      <c r="AR48" s="224">
        <v>0</v>
      </c>
      <c r="AS48" s="233">
        <v>0</v>
      </c>
      <c r="AT48" s="234">
        <v>21250.220458128311</v>
      </c>
      <c r="AU48" s="254"/>
      <c r="AV48" s="221">
        <v>292.5</v>
      </c>
      <c r="AW48" s="221">
        <v>320287.5</v>
      </c>
      <c r="AX48" s="271">
        <v>3.7853167963004938E-4</v>
      </c>
      <c r="AY48" s="298">
        <v>5961.8739541732775</v>
      </c>
      <c r="AZ48" s="213"/>
      <c r="BA48" s="221">
        <v>64.678897557152865</v>
      </c>
      <c r="BB48" s="272">
        <v>0.29990853508785315</v>
      </c>
      <c r="BC48" s="221">
        <v>-6.8317973135650805</v>
      </c>
      <c r="BD48" s="272">
        <v>-0.26360870151313975</v>
      </c>
      <c r="BE48" s="221">
        <v>0.13555927724193997</v>
      </c>
      <c r="BF48" s="272">
        <v>0.27272317486543657</v>
      </c>
      <c r="BG48" s="221">
        <v>2145.3385198354804</v>
      </c>
      <c r="BH48" s="272">
        <v>-0.42683390799411752</v>
      </c>
      <c r="BI48" s="221">
        <v>0.18396422910856686</v>
      </c>
      <c r="BJ48" s="445">
        <v>0</v>
      </c>
      <c r="BL48" s="412">
        <v>76.5</v>
      </c>
      <c r="BM48" s="425"/>
      <c r="BN48" s="235">
        <v>1099</v>
      </c>
      <c r="BO48" s="302">
        <v>1.95</v>
      </c>
      <c r="BP48" s="232">
        <v>1.95</v>
      </c>
      <c r="BQ48" s="71">
        <v>158312660</v>
      </c>
      <c r="BR48" s="235">
        <v>1102</v>
      </c>
      <c r="BS48" s="302">
        <v>1.95</v>
      </c>
      <c r="BT48" s="232">
        <v>1.95</v>
      </c>
      <c r="BU48" s="71">
        <v>171269050</v>
      </c>
      <c r="BV48" s="235">
        <v>1104</v>
      </c>
      <c r="BW48" s="302">
        <v>1.95</v>
      </c>
      <c r="BX48" s="232">
        <v>1.95</v>
      </c>
      <c r="BY48" s="71">
        <v>173302020</v>
      </c>
      <c r="BZ48" s="463">
        <v>-13918</v>
      </c>
      <c r="CA48" s="235">
        <v>2109113</v>
      </c>
      <c r="CB48" s="235">
        <v>23824</v>
      </c>
      <c r="CC48" s="235">
        <v>-121518</v>
      </c>
      <c r="CD48" s="235">
        <v>-64</v>
      </c>
      <c r="CE48" s="235">
        <v>0</v>
      </c>
      <c r="CF48" s="235">
        <v>161794</v>
      </c>
      <c r="CG48" s="235">
        <v>7492</v>
      </c>
      <c r="CH48" s="235">
        <v>-18205</v>
      </c>
      <c r="CI48" s="235">
        <v>14367</v>
      </c>
      <c r="CJ48" s="235">
        <v>559</v>
      </c>
      <c r="CK48" s="235">
        <v>15189</v>
      </c>
      <c r="CL48" s="235">
        <v>18179</v>
      </c>
      <c r="CM48" s="235">
        <v>-361</v>
      </c>
      <c r="CN48" s="235">
        <v>0</v>
      </c>
      <c r="CO48" s="235">
        <v>0</v>
      </c>
      <c r="CP48" s="235">
        <v>1125</v>
      </c>
      <c r="CQ48" s="235">
        <v>21</v>
      </c>
      <c r="CR48" s="235">
        <v>-17</v>
      </c>
      <c r="CS48" s="235">
        <v>0</v>
      </c>
      <c r="CT48" s="235">
        <v>1099</v>
      </c>
      <c r="CU48" s="235">
        <v>1293</v>
      </c>
      <c r="CV48" s="235">
        <v>0</v>
      </c>
      <c r="CW48" s="235">
        <v>2199972</v>
      </c>
      <c r="CX48" s="463">
        <v>-6896</v>
      </c>
      <c r="CY48" s="544">
        <v>2104720</v>
      </c>
      <c r="CZ48" s="544">
        <v>35296</v>
      </c>
      <c r="DA48" s="544">
        <v>-148422</v>
      </c>
      <c r="DB48" s="544">
        <v>-157</v>
      </c>
      <c r="DC48" s="544">
        <v>0</v>
      </c>
      <c r="DD48" s="544">
        <v>172725</v>
      </c>
      <c r="DE48" s="544">
        <v>9665</v>
      </c>
      <c r="DF48" s="544">
        <v>-26087</v>
      </c>
      <c r="DG48" s="544">
        <v>10511</v>
      </c>
      <c r="DH48" s="544">
        <v>375</v>
      </c>
      <c r="DI48" s="544">
        <v>60873</v>
      </c>
      <c r="DJ48" s="544">
        <v>6135</v>
      </c>
      <c r="DK48" s="544">
        <v>-1087</v>
      </c>
      <c r="DL48" s="544">
        <v>0</v>
      </c>
      <c r="DM48" s="544">
        <v>0</v>
      </c>
      <c r="DN48" s="544">
        <v>385</v>
      </c>
      <c r="DO48" s="544">
        <v>0</v>
      </c>
      <c r="DP48" s="544">
        <v>0</v>
      </c>
      <c r="DQ48" s="544">
        <v>0</v>
      </c>
      <c r="DR48" s="544">
        <v>613</v>
      </c>
      <c r="DS48" s="544">
        <v>2977</v>
      </c>
      <c r="DT48" s="544">
        <v>0</v>
      </c>
      <c r="DU48" s="544">
        <v>2221626</v>
      </c>
      <c r="DV48" s="463">
        <v>-4413</v>
      </c>
      <c r="DW48" s="235">
        <v>2407861</v>
      </c>
      <c r="DX48" s="235">
        <v>30767</v>
      </c>
      <c r="DY48" s="235">
        <v>-176450</v>
      </c>
      <c r="DZ48" s="235">
        <v>-202</v>
      </c>
      <c r="EA48" s="235">
        <v>0</v>
      </c>
      <c r="EB48" s="235">
        <v>211552</v>
      </c>
      <c r="EC48" s="235">
        <v>10825</v>
      </c>
      <c r="ED48" s="235">
        <v>-26526</v>
      </c>
      <c r="EE48" s="235">
        <v>-8555</v>
      </c>
      <c r="EF48" s="235">
        <v>488</v>
      </c>
      <c r="EG48" s="235">
        <v>-306</v>
      </c>
      <c r="EH48" s="235">
        <v>3367</v>
      </c>
      <c r="EI48" s="235">
        <v>-27</v>
      </c>
      <c r="EJ48" s="235">
        <v>0</v>
      </c>
      <c r="EK48" s="235">
        <v>0</v>
      </c>
      <c r="EL48" s="235">
        <v>790</v>
      </c>
      <c r="EM48" s="235">
        <v>6</v>
      </c>
      <c r="EN48" s="235">
        <v>-2</v>
      </c>
      <c r="EO48" s="235">
        <v>0</v>
      </c>
      <c r="EP48" s="235">
        <v>-49</v>
      </c>
      <c r="EQ48" s="235">
        <v>2300</v>
      </c>
      <c r="ER48" s="235">
        <v>0</v>
      </c>
      <c r="ES48" s="235">
        <v>2451426</v>
      </c>
      <c r="ET48" s="254"/>
      <c r="EU48" s="254"/>
      <c r="EV48" s="254"/>
      <c r="EW48" s="254"/>
      <c r="EY48" s="397">
        <v>59.872452396961485</v>
      </c>
      <c r="EZ48" s="226">
        <v>0.18146097943683098</v>
      </c>
      <c r="FA48" s="397">
        <v>-10.182728613845244</v>
      </c>
      <c r="FB48" s="226">
        <v>-0.35739730266047015</v>
      </c>
      <c r="FC48" s="221">
        <v>8.1326428452285063E-2</v>
      </c>
      <c r="FD48" s="226">
        <v>0.22735775728955274</v>
      </c>
      <c r="FE48" s="221">
        <v>2342.0490109195684</v>
      </c>
      <c r="FF48" s="226">
        <v>-0.39440827940549977</v>
      </c>
      <c r="FG48" s="221">
        <v>0.11145742836785333</v>
      </c>
      <c r="FH48" s="226">
        <v>0</v>
      </c>
      <c r="FI48" s="232"/>
      <c r="FJ48" s="393">
        <v>76.5</v>
      </c>
      <c r="FK48" s="430"/>
      <c r="FL48" s="468">
        <v>0.68260211800302573</v>
      </c>
      <c r="FM48" s="469">
        <v>7189.1797623548973</v>
      </c>
      <c r="FN48" s="472">
        <v>13.837216338880483</v>
      </c>
      <c r="FO48" s="386">
        <v>15656.701771285245</v>
      </c>
      <c r="FQ48" s="390">
        <v>286.77</v>
      </c>
      <c r="FR48" s="391">
        <v>315924.95</v>
      </c>
      <c r="FS48" s="392">
        <v>3.7007795427900929E-4</v>
      </c>
      <c r="FT48" s="278">
        <v>5921.2472684641489</v>
      </c>
      <c r="FV48" s="555">
        <v>0</v>
      </c>
      <c r="FW48" s="551">
        <v>0</v>
      </c>
      <c r="FX48" s="547">
        <v>2329</v>
      </c>
      <c r="FY48" s="545">
        <v>2371</v>
      </c>
      <c r="FZ48" s="555">
        <v>0</v>
      </c>
    </row>
    <row r="49" spans="1:182" x14ac:dyDescent="0.2">
      <c r="A49" s="65">
        <v>46</v>
      </c>
      <c r="B49" s="65">
        <v>325</v>
      </c>
      <c r="C49" s="66">
        <v>4105</v>
      </c>
      <c r="D49" s="67" t="s">
        <v>184</v>
      </c>
      <c r="E49" s="75"/>
      <c r="F49" s="220">
        <v>184</v>
      </c>
      <c r="G49" s="220">
        <v>335754.66666666669</v>
      </c>
      <c r="H49" s="214">
        <v>1.6000000000000003</v>
      </c>
      <c r="I49" s="220">
        <v>209846.66666666666</v>
      </c>
      <c r="J49" s="220">
        <v>33231.666666666664</v>
      </c>
      <c r="K49" s="209">
        <v>0</v>
      </c>
      <c r="L49" s="216">
        <v>1.65</v>
      </c>
      <c r="M49" s="220">
        <v>346247</v>
      </c>
      <c r="N49" s="220">
        <v>33158.486666666664</v>
      </c>
      <c r="O49" s="220">
        <v>19.333333333333332</v>
      </c>
      <c r="P49" s="220">
        <v>379424.82</v>
      </c>
      <c r="Q49" s="221">
        <v>2062.0914130434785</v>
      </c>
      <c r="R49" s="221">
        <v>2681.4037114060652</v>
      </c>
      <c r="S49" s="221">
        <v>76.903429508649637</v>
      </c>
      <c r="T49" s="381">
        <v>2062.0914130434785</v>
      </c>
      <c r="U49" s="222">
        <v>2746.534559255173</v>
      </c>
      <c r="V49" s="222">
        <v>75.07975481665494</v>
      </c>
      <c r="W49" s="223">
        <v>42162.781272524902</v>
      </c>
      <c r="X49" s="224">
        <v>229.14555039415708</v>
      </c>
      <c r="Y49" s="225">
        <v>85.449160590449267</v>
      </c>
      <c r="Z49" s="223">
        <v>2718</v>
      </c>
      <c r="AA49" s="224">
        <v>14.771739130434783</v>
      </c>
      <c r="AB49" s="226">
        <v>86.00005634208857</v>
      </c>
      <c r="AC49" s="227">
        <v>0</v>
      </c>
      <c r="AD49" s="228">
        <v>0</v>
      </c>
      <c r="AE49" s="229">
        <v>2718</v>
      </c>
      <c r="AF49" s="230">
        <v>14.771739130434783</v>
      </c>
      <c r="AG49" s="231">
        <v>86.00005634208857</v>
      </c>
      <c r="AH49" s="223">
        <v>44880.781272524902</v>
      </c>
      <c r="AI49" s="224">
        <v>243.91728952459187</v>
      </c>
      <c r="AJ49" s="226">
        <v>86.00005634208857</v>
      </c>
      <c r="AK49" s="232">
        <v>0</v>
      </c>
      <c r="AL49" s="444">
        <v>1.5543478260869565</v>
      </c>
      <c r="AM49" s="232">
        <v>11744.646300903207</v>
      </c>
      <c r="AN49" s="232">
        <v>28.190217391304348</v>
      </c>
      <c r="AO49" s="232">
        <v>23551.237405546799</v>
      </c>
      <c r="AP49" s="223">
        <v>35295.883706450004</v>
      </c>
      <c r="AQ49" s="224">
        <v>76.903429508649637</v>
      </c>
      <c r="AR49" s="224">
        <v>0</v>
      </c>
      <c r="AS49" s="233">
        <v>0</v>
      </c>
      <c r="AT49" s="234">
        <v>35295.883706450004</v>
      </c>
      <c r="AU49" s="254"/>
      <c r="AV49" s="221">
        <v>224.13</v>
      </c>
      <c r="AW49" s="221">
        <v>41239.919999999998</v>
      </c>
      <c r="AX49" s="271">
        <v>4.8739386287035449E-5</v>
      </c>
      <c r="AY49" s="298">
        <v>767.64533402080826</v>
      </c>
      <c r="AZ49" s="213"/>
      <c r="BA49" s="221">
        <v>7.5106395411186879</v>
      </c>
      <c r="BB49" s="272">
        <v>-1.0672871626011522</v>
      </c>
      <c r="BC49" s="221">
        <v>-0.90590694103685465</v>
      </c>
      <c r="BD49" s="272">
        <v>0.31173364276546134</v>
      </c>
      <c r="BE49" s="221">
        <v>-0.50730025599901396</v>
      </c>
      <c r="BF49" s="272">
        <v>-1.2027607758309642</v>
      </c>
      <c r="BG49" s="221">
        <v>5532.0164348874287</v>
      </c>
      <c r="BH49" s="272">
        <v>0.54204061306822016</v>
      </c>
      <c r="BI49" s="221">
        <v>-0.62508872718371877</v>
      </c>
      <c r="BJ49" s="445">
        <v>0</v>
      </c>
      <c r="BL49" s="412">
        <v>0</v>
      </c>
      <c r="BM49" s="425"/>
      <c r="BN49" s="235">
        <v>186</v>
      </c>
      <c r="BO49" s="302">
        <v>1.6</v>
      </c>
      <c r="BP49" s="232">
        <v>1.6</v>
      </c>
      <c r="BQ49" s="71">
        <v>26137770</v>
      </c>
      <c r="BR49" s="235">
        <v>177</v>
      </c>
      <c r="BS49" s="302">
        <v>1.6</v>
      </c>
      <c r="BT49" s="232">
        <v>1.6</v>
      </c>
      <c r="BU49" s="71">
        <v>28405790</v>
      </c>
      <c r="BV49" s="235">
        <v>177</v>
      </c>
      <c r="BW49" s="302">
        <v>1.6</v>
      </c>
      <c r="BX49" s="232">
        <v>1.6</v>
      </c>
      <c r="BY49" s="71">
        <v>28888500</v>
      </c>
      <c r="BZ49" s="463">
        <v>-1079</v>
      </c>
      <c r="CA49" s="235">
        <v>295333</v>
      </c>
      <c r="CB49" s="235">
        <v>1773</v>
      </c>
      <c r="CC49" s="235">
        <v>-6634</v>
      </c>
      <c r="CD49" s="235">
        <v>-45</v>
      </c>
      <c r="CE49" s="235">
        <v>0</v>
      </c>
      <c r="CF49" s="235">
        <v>26736</v>
      </c>
      <c r="CG49" s="235">
        <v>1267</v>
      </c>
      <c r="CH49" s="235">
        <v>-1900</v>
      </c>
      <c r="CI49" s="235">
        <v>0</v>
      </c>
      <c r="CJ49" s="235">
        <v>0</v>
      </c>
      <c r="CK49" s="235">
        <v>0</v>
      </c>
      <c r="CL49" s="235">
        <v>1720</v>
      </c>
      <c r="CM49" s="235">
        <v>0</v>
      </c>
      <c r="CN49" s="235">
        <v>0</v>
      </c>
      <c r="CO49" s="235">
        <v>0</v>
      </c>
      <c r="CP49" s="235">
        <v>36</v>
      </c>
      <c r="CQ49" s="235">
        <v>5</v>
      </c>
      <c r="CR49" s="235">
        <v>0</v>
      </c>
      <c r="CS49" s="235">
        <v>0</v>
      </c>
      <c r="CT49" s="235">
        <v>0</v>
      </c>
      <c r="CU49" s="235">
        <v>1668</v>
      </c>
      <c r="CV49" s="235">
        <v>0</v>
      </c>
      <c r="CW49" s="235">
        <v>318880</v>
      </c>
      <c r="CX49" s="463">
        <v>-455</v>
      </c>
      <c r="CY49" s="544">
        <v>261706</v>
      </c>
      <c r="CZ49" s="544">
        <v>9366</v>
      </c>
      <c r="DA49" s="544">
        <v>-7956</v>
      </c>
      <c r="DB49" s="544">
        <v>0</v>
      </c>
      <c r="DC49" s="544">
        <v>0</v>
      </c>
      <c r="DD49" s="544">
        <v>31340</v>
      </c>
      <c r="DE49" s="544">
        <v>1485</v>
      </c>
      <c r="DF49" s="544">
        <v>-1085</v>
      </c>
      <c r="DG49" s="544">
        <v>0</v>
      </c>
      <c r="DH49" s="544">
        <v>0</v>
      </c>
      <c r="DI49" s="544">
        <v>2</v>
      </c>
      <c r="DJ49" s="544">
        <v>2753</v>
      </c>
      <c r="DK49" s="544">
        <v>0</v>
      </c>
      <c r="DL49" s="544">
        <v>0</v>
      </c>
      <c r="DM49" s="544">
        <v>0</v>
      </c>
      <c r="DN49" s="544">
        <v>29</v>
      </c>
      <c r="DO49" s="544">
        <v>53</v>
      </c>
      <c r="DP49" s="544">
        <v>0</v>
      </c>
      <c r="DQ49" s="544">
        <v>0</v>
      </c>
      <c r="DR49" s="544">
        <v>0</v>
      </c>
      <c r="DS49" s="544">
        <v>13900</v>
      </c>
      <c r="DT49" s="544">
        <v>0</v>
      </c>
      <c r="DU49" s="544">
        <v>311138</v>
      </c>
      <c r="DV49" s="463">
        <v>-1664</v>
      </c>
      <c r="DW49" s="235">
        <v>324435</v>
      </c>
      <c r="DX49" s="235">
        <v>16467</v>
      </c>
      <c r="DY49" s="235">
        <v>-14757</v>
      </c>
      <c r="DZ49" s="235">
        <v>0</v>
      </c>
      <c r="EA49" s="235">
        <v>0</v>
      </c>
      <c r="EB49" s="235">
        <v>30698</v>
      </c>
      <c r="EC49" s="235">
        <v>1197</v>
      </c>
      <c r="ED49" s="235">
        <v>-2616</v>
      </c>
      <c r="EE49" s="235">
        <v>2535</v>
      </c>
      <c r="EF49" s="235">
        <v>0</v>
      </c>
      <c r="EG49" s="235">
        <v>0</v>
      </c>
      <c r="EH49" s="235">
        <v>2787</v>
      </c>
      <c r="EI49" s="235">
        <v>0</v>
      </c>
      <c r="EJ49" s="235">
        <v>0</v>
      </c>
      <c r="EK49" s="235">
        <v>0</v>
      </c>
      <c r="EL49" s="235">
        <v>-3</v>
      </c>
      <c r="EM49" s="235">
        <v>72</v>
      </c>
      <c r="EN49" s="235">
        <v>0</v>
      </c>
      <c r="EO49" s="235">
        <v>0</v>
      </c>
      <c r="EP49" s="235">
        <v>0</v>
      </c>
      <c r="EQ49" s="235">
        <v>1215</v>
      </c>
      <c r="ER49" s="235">
        <v>0</v>
      </c>
      <c r="ES49" s="235">
        <v>360366</v>
      </c>
      <c r="ET49" s="254"/>
      <c r="EU49" s="254"/>
      <c r="EV49" s="254"/>
      <c r="EW49" s="254"/>
      <c r="EY49" s="397">
        <v>5.9755941401077992</v>
      </c>
      <c r="EZ49" s="226">
        <v>-1.0886645655156362</v>
      </c>
      <c r="FA49" s="397">
        <v>-0.9210984214727459</v>
      </c>
      <c r="FB49" s="226">
        <v>0.29146675775601993</v>
      </c>
      <c r="FC49" s="221">
        <v>-0.53418351097993855</v>
      </c>
      <c r="FD49" s="226">
        <v>-1.3017360066603467</v>
      </c>
      <c r="FE49" s="221">
        <v>5620.1586935787445</v>
      </c>
      <c r="FF49" s="226">
        <v>0.53994359135023562</v>
      </c>
      <c r="FG49" s="221">
        <v>-0.65971935144254967</v>
      </c>
      <c r="FH49" s="226">
        <v>0</v>
      </c>
      <c r="FI49" s="232"/>
      <c r="FJ49" s="393">
        <v>0</v>
      </c>
      <c r="FK49" s="430"/>
      <c r="FL49" s="468">
        <v>1.5888888888888888</v>
      </c>
      <c r="FM49" s="469">
        <v>11933.758654683057</v>
      </c>
      <c r="FN49" s="472">
        <v>28.816666666666666</v>
      </c>
      <c r="FO49" s="386">
        <v>23776.083432269814</v>
      </c>
      <c r="FQ49" s="390">
        <v>129.27000000000001</v>
      </c>
      <c r="FR49" s="391">
        <v>23268.600000000002</v>
      </c>
      <c r="FS49" s="392">
        <v>2.7257093455064427E-5</v>
      </c>
      <c r="FT49" s="278">
        <v>436.11349528103085</v>
      </c>
      <c r="FV49" s="555">
        <v>0</v>
      </c>
      <c r="FW49" s="551">
        <v>0</v>
      </c>
      <c r="FX49" s="547">
        <v>58</v>
      </c>
      <c r="FY49" s="545">
        <v>50</v>
      </c>
      <c r="FZ49" s="555">
        <v>0</v>
      </c>
    </row>
    <row r="50" spans="1:182" x14ac:dyDescent="0.2">
      <c r="A50" s="65">
        <v>47</v>
      </c>
      <c r="B50" s="65">
        <v>683</v>
      </c>
      <c r="C50" s="66">
        <v>6503</v>
      </c>
      <c r="D50" s="67" t="s">
        <v>324</v>
      </c>
      <c r="E50" s="75"/>
      <c r="F50" s="220">
        <v>167.33333333333334</v>
      </c>
      <c r="G50" s="220">
        <v>306140.66666666669</v>
      </c>
      <c r="H50" s="214">
        <v>1.7</v>
      </c>
      <c r="I50" s="220">
        <v>180082.74509803919</v>
      </c>
      <c r="J50" s="220">
        <v>17310.333333333332</v>
      </c>
      <c r="K50" s="209">
        <v>0</v>
      </c>
      <c r="L50" s="216">
        <v>1.65</v>
      </c>
      <c r="M50" s="220">
        <v>297136.52941176476</v>
      </c>
      <c r="N50" s="220">
        <v>21266.533333333333</v>
      </c>
      <c r="O50" s="220">
        <v>31</v>
      </c>
      <c r="P50" s="220">
        <v>318434.06274509802</v>
      </c>
      <c r="Q50" s="221">
        <v>1902.9924068432151</v>
      </c>
      <c r="R50" s="221">
        <v>2681.4037114060652</v>
      </c>
      <c r="S50" s="221">
        <v>70.970007192439155</v>
      </c>
      <c r="T50" s="381">
        <v>1902.9924068432151</v>
      </c>
      <c r="U50" s="222">
        <v>2746.534559255173</v>
      </c>
      <c r="V50" s="222">
        <v>69.287036656086485</v>
      </c>
      <c r="W50" s="223">
        <v>48194.038569834607</v>
      </c>
      <c r="X50" s="224">
        <v>288.0121826882546</v>
      </c>
      <c r="Y50" s="225">
        <v>81.711104531236671</v>
      </c>
      <c r="Z50" s="223">
        <v>19244</v>
      </c>
      <c r="AA50" s="224">
        <v>115.00398406374501</v>
      </c>
      <c r="AB50" s="226">
        <v>86.000051532187882</v>
      </c>
      <c r="AC50" s="227">
        <v>0</v>
      </c>
      <c r="AD50" s="228">
        <v>0</v>
      </c>
      <c r="AE50" s="229">
        <v>19244</v>
      </c>
      <c r="AF50" s="230">
        <v>115.00398406374501</v>
      </c>
      <c r="AG50" s="231">
        <v>86.000051532187882</v>
      </c>
      <c r="AH50" s="223">
        <v>67438.038569834607</v>
      </c>
      <c r="AI50" s="224">
        <v>403.01616675199961</v>
      </c>
      <c r="AJ50" s="226">
        <v>86.000051532187882</v>
      </c>
      <c r="AK50" s="232">
        <v>0</v>
      </c>
      <c r="AL50" s="444">
        <v>4.2848605577689245</v>
      </c>
      <c r="AM50" s="232">
        <v>41011.867093475004</v>
      </c>
      <c r="AN50" s="232">
        <v>45.938247011952186</v>
      </c>
      <c r="AO50" s="232">
        <v>45317.177581702257</v>
      </c>
      <c r="AP50" s="223">
        <v>86329.044675177254</v>
      </c>
      <c r="AQ50" s="224">
        <v>70.970007192439155</v>
      </c>
      <c r="AR50" s="224">
        <v>0</v>
      </c>
      <c r="AS50" s="233">
        <v>0</v>
      </c>
      <c r="AT50" s="234">
        <v>86329.044675177254</v>
      </c>
      <c r="AU50" s="254"/>
      <c r="AV50" s="221">
        <v>219.06</v>
      </c>
      <c r="AW50" s="221">
        <v>36656.04</v>
      </c>
      <c r="AX50" s="271">
        <v>4.3321929172341337E-5</v>
      </c>
      <c r="AY50" s="298">
        <v>682.32038446437605</v>
      </c>
      <c r="AZ50" s="213"/>
      <c r="BA50" s="221">
        <v>8.4011132218161233</v>
      </c>
      <c r="BB50" s="272">
        <v>-1.0459912227316295</v>
      </c>
      <c r="BC50" s="221">
        <v>13.729078652506225</v>
      </c>
      <c r="BD50" s="272">
        <v>1.7326385854062176</v>
      </c>
      <c r="BE50" s="221">
        <v>-0.31813877543479419</v>
      </c>
      <c r="BF50" s="272">
        <v>-0.76859947895265757</v>
      </c>
      <c r="BG50" s="221">
        <v>18655.307323676559</v>
      </c>
      <c r="BH50" s="272">
        <v>4.2964047697914838</v>
      </c>
      <c r="BI50" s="221">
        <v>-1.0945892215173882</v>
      </c>
      <c r="BJ50" s="445">
        <v>0</v>
      </c>
      <c r="BL50" s="412">
        <v>0</v>
      </c>
      <c r="BM50" s="425"/>
      <c r="BN50" s="235">
        <v>166</v>
      </c>
      <c r="BO50" s="302">
        <v>1.7</v>
      </c>
      <c r="BP50" s="232">
        <v>1.7</v>
      </c>
      <c r="BQ50" s="71">
        <v>16887610</v>
      </c>
      <c r="BR50" s="235">
        <v>167</v>
      </c>
      <c r="BS50" s="302">
        <v>1.7</v>
      </c>
      <c r="BT50" s="232">
        <v>1.7</v>
      </c>
      <c r="BU50" s="71">
        <v>18083890</v>
      </c>
      <c r="BV50" s="235">
        <v>166</v>
      </c>
      <c r="BW50" s="302">
        <v>1.7</v>
      </c>
      <c r="BX50" s="232">
        <v>1.7</v>
      </c>
      <c r="BY50" s="71">
        <v>18107590</v>
      </c>
      <c r="BZ50" s="463">
        <v>-12168</v>
      </c>
      <c r="CA50" s="235">
        <v>297608</v>
      </c>
      <c r="CB50" s="235">
        <v>3144</v>
      </c>
      <c r="CC50" s="235">
        <v>-27543</v>
      </c>
      <c r="CD50" s="235">
        <v>0</v>
      </c>
      <c r="CE50" s="235">
        <v>0</v>
      </c>
      <c r="CF50" s="235">
        <v>16943</v>
      </c>
      <c r="CG50" s="235">
        <v>653</v>
      </c>
      <c r="CH50" s="235">
        <v>-417</v>
      </c>
      <c r="CI50" s="235">
        <v>756</v>
      </c>
      <c r="CJ50" s="235">
        <v>0</v>
      </c>
      <c r="CK50" s="235">
        <v>-106</v>
      </c>
      <c r="CL50" s="235">
        <v>8391</v>
      </c>
      <c r="CM50" s="235">
        <v>0</v>
      </c>
      <c r="CN50" s="235">
        <v>0</v>
      </c>
      <c r="CO50" s="235">
        <v>0</v>
      </c>
      <c r="CP50" s="235">
        <v>414</v>
      </c>
      <c r="CQ50" s="235">
        <v>0</v>
      </c>
      <c r="CR50" s="235">
        <v>-341</v>
      </c>
      <c r="CS50" s="235">
        <v>0</v>
      </c>
      <c r="CT50" s="235">
        <v>0</v>
      </c>
      <c r="CU50" s="235">
        <v>0</v>
      </c>
      <c r="CV50" s="235">
        <v>0</v>
      </c>
      <c r="CW50" s="235">
        <v>287334</v>
      </c>
      <c r="CX50" s="463">
        <v>0</v>
      </c>
      <c r="CY50" s="544">
        <v>308314</v>
      </c>
      <c r="CZ50" s="544">
        <v>2228</v>
      </c>
      <c r="DA50" s="544">
        <v>-17077</v>
      </c>
      <c r="DB50" s="544">
        <v>0</v>
      </c>
      <c r="DC50" s="544">
        <v>0</v>
      </c>
      <c r="DD50" s="544">
        <v>16525</v>
      </c>
      <c r="DE50" s="544">
        <v>1136</v>
      </c>
      <c r="DF50" s="544">
        <v>-346</v>
      </c>
      <c r="DG50" s="544">
        <v>2045</v>
      </c>
      <c r="DH50" s="544">
        <v>0</v>
      </c>
      <c r="DI50" s="544">
        <v>-31</v>
      </c>
      <c r="DJ50" s="544">
        <v>1345</v>
      </c>
      <c r="DK50" s="544">
        <v>0</v>
      </c>
      <c r="DL50" s="544">
        <v>0</v>
      </c>
      <c r="DM50" s="544">
        <v>0</v>
      </c>
      <c r="DN50" s="544">
        <v>528</v>
      </c>
      <c r="DO50" s="544">
        <v>0</v>
      </c>
      <c r="DP50" s="544">
        <v>-8</v>
      </c>
      <c r="DQ50" s="544">
        <v>0</v>
      </c>
      <c r="DR50" s="544">
        <v>0</v>
      </c>
      <c r="DS50" s="544">
        <v>0</v>
      </c>
      <c r="DT50" s="544">
        <v>0</v>
      </c>
      <c r="DU50" s="544">
        <v>314659</v>
      </c>
      <c r="DV50" s="463">
        <v>-612</v>
      </c>
      <c r="DW50" s="235">
        <v>244098</v>
      </c>
      <c r="DX50" s="235">
        <v>2489</v>
      </c>
      <c r="DY50" s="235">
        <v>-17937</v>
      </c>
      <c r="DZ50" s="235">
        <v>0</v>
      </c>
      <c r="EA50" s="235">
        <v>0</v>
      </c>
      <c r="EB50" s="235">
        <v>12400</v>
      </c>
      <c r="EC50" s="235">
        <v>416</v>
      </c>
      <c r="ED50" s="235">
        <v>-189</v>
      </c>
      <c r="EE50" s="235">
        <v>457</v>
      </c>
      <c r="EF50" s="235">
        <v>0</v>
      </c>
      <c r="EG50" s="235">
        <v>10</v>
      </c>
      <c r="EH50" s="235">
        <v>1075</v>
      </c>
      <c r="EI50" s="235">
        <v>0</v>
      </c>
      <c r="EJ50" s="235">
        <v>0</v>
      </c>
      <c r="EK50" s="235">
        <v>0</v>
      </c>
      <c r="EL50" s="235">
        <v>81</v>
      </c>
      <c r="EM50" s="235">
        <v>0</v>
      </c>
      <c r="EN50" s="235">
        <v>-1</v>
      </c>
      <c r="EO50" s="235">
        <v>0</v>
      </c>
      <c r="EP50" s="235">
        <v>0</v>
      </c>
      <c r="EQ50" s="235">
        <v>0</v>
      </c>
      <c r="ER50" s="235">
        <v>0</v>
      </c>
      <c r="ES50" s="235">
        <v>242287</v>
      </c>
      <c r="ET50" s="254"/>
      <c r="EU50" s="254"/>
      <c r="EV50" s="254"/>
      <c r="EW50" s="254"/>
      <c r="EY50" s="397">
        <v>8.6083465673415418</v>
      </c>
      <c r="EZ50" s="226">
        <v>-1.0266215036468127</v>
      </c>
      <c r="FA50" s="397">
        <v>0.72334712961678382</v>
      </c>
      <c r="FB50" s="226">
        <v>0.40667559197319053</v>
      </c>
      <c r="FC50" s="221">
        <v>-0.29042053746643787</v>
      </c>
      <c r="FD50" s="226">
        <v>-0.69616261327987816</v>
      </c>
      <c r="FE50" s="221">
        <v>19062.2713961234</v>
      </c>
      <c r="FF50" s="226">
        <v>4.3713172689825637</v>
      </c>
      <c r="FG50" s="221">
        <v>-1.4218564484840159</v>
      </c>
      <c r="FH50" s="226">
        <v>0</v>
      </c>
      <c r="FI50" s="232"/>
      <c r="FJ50" s="393">
        <v>0</v>
      </c>
      <c r="FK50" s="430"/>
      <c r="FL50" s="468">
        <v>4.3106212424849693</v>
      </c>
      <c r="FM50" s="469">
        <v>40885.875526636853</v>
      </c>
      <c r="FN50" s="472">
        <v>46.214428857715426</v>
      </c>
      <c r="FO50" s="386">
        <v>44743.209395928512</v>
      </c>
      <c r="FQ50" s="390">
        <v>360.37</v>
      </c>
      <c r="FR50" s="391">
        <v>59941.543333333335</v>
      </c>
      <c r="FS50" s="392">
        <v>7.0216181827761906E-5</v>
      </c>
      <c r="FT50" s="278">
        <v>1123.4589092441904</v>
      </c>
      <c r="FV50" s="555">
        <v>0</v>
      </c>
      <c r="FW50" s="551">
        <v>0</v>
      </c>
      <c r="FX50" s="547">
        <v>93</v>
      </c>
      <c r="FY50" s="545">
        <v>158</v>
      </c>
      <c r="FZ50" s="555">
        <v>0</v>
      </c>
    </row>
    <row r="51" spans="1:182" x14ac:dyDescent="0.2">
      <c r="A51" s="65">
        <v>48</v>
      </c>
      <c r="B51" s="65">
        <v>687</v>
      </c>
      <c r="C51" s="66">
        <v>6507</v>
      </c>
      <c r="D51" s="67" t="s">
        <v>325</v>
      </c>
      <c r="E51" s="75"/>
      <c r="F51" s="220">
        <v>204.33333333333334</v>
      </c>
      <c r="G51" s="220">
        <v>399189.66666666669</v>
      </c>
      <c r="H51" s="214">
        <v>1.9400000000000002</v>
      </c>
      <c r="I51" s="220">
        <v>205767.86941580754</v>
      </c>
      <c r="J51" s="220">
        <v>34163</v>
      </c>
      <c r="K51" s="209">
        <v>0</v>
      </c>
      <c r="L51" s="216">
        <v>1.65</v>
      </c>
      <c r="M51" s="220">
        <v>339516.98453608243</v>
      </c>
      <c r="N51" s="220">
        <v>28322.66333333333</v>
      </c>
      <c r="O51" s="220">
        <v>121.33333333333333</v>
      </c>
      <c r="P51" s="220">
        <v>367960.98120274913</v>
      </c>
      <c r="Q51" s="221">
        <v>1800.7878362287884</v>
      </c>
      <c r="R51" s="221">
        <v>2681.4037114060652</v>
      </c>
      <c r="S51" s="221">
        <v>67.158400227785819</v>
      </c>
      <c r="T51" s="381">
        <v>1800.7878362287884</v>
      </c>
      <c r="U51" s="222">
        <v>2746.534559255173</v>
      </c>
      <c r="V51" s="222">
        <v>65.565817483000842</v>
      </c>
      <c r="W51" s="223">
        <v>66577.495549652725</v>
      </c>
      <c r="X51" s="224">
        <v>325.82787381559245</v>
      </c>
      <c r="Y51" s="225">
        <v>79.309792143505078</v>
      </c>
      <c r="Z51" s="223">
        <v>36656</v>
      </c>
      <c r="AA51" s="224">
        <v>179.39314845024469</v>
      </c>
      <c r="AB51" s="226">
        <v>86.000062157197831</v>
      </c>
      <c r="AC51" s="227">
        <v>0</v>
      </c>
      <c r="AD51" s="228">
        <v>0</v>
      </c>
      <c r="AE51" s="229">
        <v>36656</v>
      </c>
      <c r="AF51" s="230">
        <v>179.39314845024469</v>
      </c>
      <c r="AG51" s="231">
        <v>86.000062157197831</v>
      </c>
      <c r="AH51" s="223">
        <v>103233.49554965273</v>
      </c>
      <c r="AI51" s="224">
        <v>505.22102226583718</v>
      </c>
      <c r="AJ51" s="226">
        <v>86.000062157197831</v>
      </c>
      <c r="AK51" s="232">
        <v>0</v>
      </c>
      <c r="AL51" s="444">
        <v>3.3230016313213699</v>
      </c>
      <c r="AM51" s="232">
        <v>37033.207795280716</v>
      </c>
      <c r="AN51" s="232">
        <v>32.207177814029365</v>
      </c>
      <c r="AO51" s="232">
        <v>32759.044702625033</v>
      </c>
      <c r="AP51" s="223">
        <v>69792.252497905749</v>
      </c>
      <c r="AQ51" s="224">
        <v>67.158400227785819</v>
      </c>
      <c r="AR51" s="224">
        <v>0</v>
      </c>
      <c r="AS51" s="233">
        <v>0</v>
      </c>
      <c r="AT51" s="234">
        <v>69792.252497905749</v>
      </c>
      <c r="AU51" s="254"/>
      <c r="AV51" s="221">
        <v>385.57</v>
      </c>
      <c r="AW51" s="221">
        <v>78784.80333333333</v>
      </c>
      <c r="AX51" s="271">
        <v>9.311179466913251E-5</v>
      </c>
      <c r="AY51" s="298">
        <v>1466.5107660388371</v>
      </c>
      <c r="AZ51" s="213"/>
      <c r="BA51" s="221">
        <v>99.229775556963773</v>
      </c>
      <c r="BB51" s="272">
        <v>1.126202940271062</v>
      </c>
      <c r="BC51" s="221">
        <v>-11.738830242785333</v>
      </c>
      <c r="BD51" s="272">
        <v>-0.7400305810062241</v>
      </c>
      <c r="BE51" s="221">
        <v>0.73496339135511812</v>
      </c>
      <c r="BF51" s="272">
        <v>1.6484687376583851</v>
      </c>
      <c r="BG51" s="221">
        <v>5652.2401975530483</v>
      </c>
      <c r="BH51" s="272">
        <v>0.57643471353914655</v>
      </c>
      <c r="BI51" s="221">
        <v>0.36455159584601909</v>
      </c>
      <c r="BJ51" s="445">
        <v>0</v>
      </c>
      <c r="BL51" s="412">
        <v>34.78</v>
      </c>
      <c r="BM51" s="425"/>
      <c r="BN51" s="235">
        <v>204</v>
      </c>
      <c r="BO51" s="302">
        <v>1.94</v>
      </c>
      <c r="BP51" s="232">
        <v>1.94</v>
      </c>
      <c r="BQ51" s="71">
        <v>22406160</v>
      </c>
      <c r="BR51" s="235">
        <v>203</v>
      </c>
      <c r="BS51" s="302">
        <v>1.94</v>
      </c>
      <c r="BT51" s="232">
        <v>1.94</v>
      </c>
      <c r="BU51" s="71">
        <v>23467630</v>
      </c>
      <c r="BV51" s="235">
        <v>205</v>
      </c>
      <c r="BW51" s="302">
        <v>1.94</v>
      </c>
      <c r="BX51" s="232">
        <v>1.94</v>
      </c>
      <c r="BY51" s="71">
        <v>23614370</v>
      </c>
      <c r="BZ51" s="463">
        <v>-8762</v>
      </c>
      <c r="CA51" s="235">
        <v>394423</v>
      </c>
      <c r="CB51" s="235">
        <v>3113</v>
      </c>
      <c r="CC51" s="235">
        <v>-25099</v>
      </c>
      <c r="CD51" s="235">
        <v>0</v>
      </c>
      <c r="CE51" s="235">
        <v>0</v>
      </c>
      <c r="CF51" s="235">
        <v>16329</v>
      </c>
      <c r="CG51" s="235">
        <v>1064</v>
      </c>
      <c r="CH51" s="235">
        <v>-1789</v>
      </c>
      <c r="CI51" s="235">
        <v>1716</v>
      </c>
      <c r="CJ51" s="235">
        <v>976</v>
      </c>
      <c r="CK51" s="235">
        <v>769</v>
      </c>
      <c r="CL51" s="235">
        <v>6235</v>
      </c>
      <c r="CM51" s="235">
        <v>0</v>
      </c>
      <c r="CN51" s="235">
        <v>0</v>
      </c>
      <c r="CO51" s="235">
        <v>0</v>
      </c>
      <c r="CP51" s="235">
        <v>-1</v>
      </c>
      <c r="CQ51" s="235">
        <v>0</v>
      </c>
      <c r="CR51" s="235">
        <v>0</v>
      </c>
      <c r="CS51" s="235">
        <v>0</v>
      </c>
      <c r="CT51" s="235">
        <v>0</v>
      </c>
      <c r="CU51" s="235">
        <v>1378</v>
      </c>
      <c r="CV51" s="235">
        <v>0</v>
      </c>
      <c r="CW51" s="235">
        <v>390352</v>
      </c>
      <c r="CX51" s="463">
        <v>-7243</v>
      </c>
      <c r="CY51" s="544">
        <v>393361</v>
      </c>
      <c r="CZ51" s="544">
        <v>3543</v>
      </c>
      <c r="DA51" s="544">
        <v>-6849</v>
      </c>
      <c r="DB51" s="544">
        <v>0</v>
      </c>
      <c r="DC51" s="544">
        <v>0</v>
      </c>
      <c r="DD51" s="544">
        <v>13186</v>
      </c>
      <c r="DE51" s="544">
        <v>1254</v>
      </c>
      <c r="DF51" s="544">
        <v>-485</v>
      </c>
      <c r="DG51" s="544">
        <v>808</v>
      </c>
      <c r="DH51" s="544">
        <v>996</v>
      </c>
      <c r="DI51" s="544">
        <v>1248</v>
      </c>
      <c r="DJ51" s="544">
        <v>11162</v>
      </c>
      <c r="DK51" s="544">
        <v>0</v>
      </c>
      <c r="DL51" s="544">
        <v>0</v>
      </c>
      <c r="DM51" s="544">
        <v>0</v>
      </c>
      <c r="DN51" s="544">
        <v>0</v>
      </c>
      <c r="DO51" s="544">
        <v>0</v>
      </c>
      <c r="DP51" s="544">
        <v>0</v>
      </c>
      <c r="DQ51" s="544">
        <v>0</v>
      </c>
      <c r="DR51" s="544">
        <v>0</v>
      </c>
      <c r="DS51" s="544">
        <v>2110</v>
      </c>
      <c r="DT51" s="544">
        <v>0</v>
      </c>
      <c r="DU51" s="544">
        <v>413091</v>
      </c>
      <c r="DV51" s="463">
        <v>-1835</v>
      </c>
      <c r="DW51" s="235">
        <v>390775</v>
      </c>
      <c r="DX51" s="235">
        <v>6623</v>
      </c>
      <c r="DY51" s="235">
        <v>-21119</v>
      </c>
      <c r="DZ51" s="235">
        <v>0</v>
      </c>
      <c r="EA51" s="235">
        <v>0</v>
      </c>
      <c r="EB51" s="235">
        <v>16029</v>
      </c>
      <c r="EC51" s="235">
        <v>2263</v>
      </c>
      <c r="ED51" s="235">
        <v>-938</v>
      </c>
      <c r="EE51" s="235">
        <v>421</v>
      </c>
      <c r="EF51" s="235">
        <v>2917</v>
      </c>
      <c r="EG51" s="235">
        <v>2998</v>
      </c>
      <c r="EH51" s="235">
        <v>337</v>
      </c>
      <c r="EI51" s="235">
        <v>0</v>
      </c>
      <c r="EJ51" s="235">
        <v>0</v>
      </c>
      <c r="EK51" s="235">
        <v>0</v>
      </c>
      <c r="EL51" s="235">
        <v>3</v>
      </c>
      <c r="EM51" s="235">
        <v>3</v>
      </c>
      <c r="EN51" s="235">
        <v>0</v>
      </c>
      <c r="EO51" s="235">
        <v>0</v>
      </c>
      <c r="EP51" s="235">
        <v>0</v>
      </c>
      <c r="EQ51" s="235">
        <v>9057</v>
      </c>
      <c r="ER51" s="235">
        <v>0</v>
      </c>
      <c r="ES51" s="235">
        <v>407534</v>
      </c>
      <c r="ET51" s="254"/>
      <c r="EU51" s="254"/>
      <c r="EV51" s="254"/>
      <c r="EW51" s="254"/>
      <c r="EY51" s="397">
        <v>93.906972145086698</v>
      </c>
      <c r="EZ51" s="226">
        <v>0.98351353575231948</v>
      </c>
      <c r="FA51" s="397">
        <v>-11.589558750054133</v>
      </c>
      <c r="FB51" s="226">
        <v>-0.45595894845459428</v>
      </c>
      <c r="FC51" s="221">
        <v>0.71999269391706211</v>
      </c>
      <c r="FD51" s="226">
        <v>1.8139781206718362</v>
      </c>
      <c r="FE51" s="221">
        <v>6279.7940097072888</v>
      </c>
      <c r="FF51" s="226">
        <v>0.72795788962145547</v>
      </c>
      <c r="FG51" s="221">
        <v>0.40339370458702639</v>
      </c>
      <c r="FH51" s="226">
        <v>0</v>
      </c>
      <c r="FI51" s="232"/>
      <c r="FJ51" s="393">
        <v>34.78</v>
      </c>
      <c r="FK51" s="430"/>
      <c r="FL51" s="468">
        <v>3.3284313725490198</v>
      </c>
      <c r="FM51" s="469">
        <v>36929.681620305259</v>
      </c>
      <c r="FN51" s="472">
        <v>32.259803921568626</v>
      </c>
      <c r="FO51" s="386">
        <v>32473.611632333177</v>
      </c>
      <c r="FQ51" s="390">
        <v>452.09</v>
      </c>
      <c r="FR51" s="391">
        <v>92226.36</v>
      </c>
      <c r="FS51" s="392">
        <v>1.0803497045548144E-4</v>
      </c>
      <c r="FT51" s="278">
        <v>1728.5595272877031</v>
      </c>
      <c r="FV51" s="555">
        <v>0</v>
      </c>
      <c r="FW51" s="551">
        <v>0</v>
      </c>
      <c r="FX51" s="547">
        <v>364</v>
      </c>
      <c r="FY51" s="545">
        <v>0</v>
      </c>
      <c r="FZ51" s="555">
        <v>0</v>
      </c>
    </row>
    <row r="52" spans="1:182" x14ac:dyDescent="0.2">
      <c r="A52" s="65">
        <v>49</v>
      </c>
      <c r="B52" s="65">
        <v>431</v>
      </c>
      <c r="C52" s="66">
        <v>6101</v>
      </c>
      <c r="D52" s="67" t="s">
        <v>309</v>
      </c>
      <c r="E52" s="75"/>
      <c r="F52" s="220">
        <v>1735.3333333333333</v>
      </c>
      <c r="G52" s="220">
        <v>3565477.6666666665</v>
      </c>
      <c r="H52" s="214">
        <v>1.79</v>
      </c>
      <c r="I52" s="220">
        <v>1991886.9646182496</v>
      </c>
      <c r="J52" s="220">
        <v>311285.33333333331</v>
      </c>
      <c r="K52" s="209">
        <v>0</v>
      </c>
      <c r="L52" s="216">
        <v>1.65</v>
      </c>
      <c r="M52" s="220">
        <v>3286613.4916201117</v>
      </c>
      <c r="N52" s="220">
        <v>293236.14666666667</v>
      </c>
      <c r="O52" s="220">
        <v>168.66666666666666</v>
      </c>
      <c r="P52" s="220">
        <v>3580018.3049534447</v>
      </c>
      <c r="Q52" s="221">
        <v>2063.0147742720583</v>
      </c>
      <c r="R52" s="221">
        <v>2681.4037114060652</v>
      </c>
      <c r="S52" s="221">
        <v>76.93786524932726</v>
      </c>
      <c r="T52" s="381">
        <v>2063.0147742720583</v>
      </c>
      <c r="U52" s="222">
        <v>2746.534559255173</v>
      </c>
      <c r="V52" s="222">
        <v>75.113373954104659</v>
      </c>
      <c r="W52" s="223">
        <v>397051.04616208887</v>
      </c>
      <c r="X52" s="224">
        <v>228.80390673958254</v>
      </c>
      <c r="Y52" s="225">
        <v>85.470855107076176</v>
      </c>
      <c r="Z52" s="223">
        <v>24622</v>
      </c>
      <c r="AA52" s="224">
        <v>14.188628505570497</v>
      </c>
      <c r="AB52" s="226">
        <v>86.000004389790107</v>
      </c>
      <c r="AC52" s="227">
        <v>0</v>
      </c>
      <c r="AD52" s="228">
        <v>0</v>
      </c>
      <c r="AE52" s="229">
        <v>24622</v>
      </c>
      <c r="AF52" s="230">
        <v>14.188628505570497</v>
      </c>
      <c r="AG52" s="231">
        <v>86.000004389790107</v>
      </c>
      <c r="AH52" s="223">
        <v>421673.04616208887</v>
      </c>
      <c r="AI52" s="224">
        <v>242.99253524515305</v>
      </c>
      <c r="AJ52" s="226">
        <v>86.000004389790107</v>
      </c>
      <c r="AK52" s="232">
        <v>0</v>
      </c>
      <c r="AL52" s="444">
        <v>1.0182481751824819</v>
      </c>
      <c r="AM52" s="232">
        <v>49008.207450685251</v>
      </c>
      <c r="AN52" s="232">
        <v>18.622358816749905</v>
      </c>
      <c r="AO52" s="232">
        <v>88502.542827336103</v>
      </c>
      <c r="AP52" s="223">
        <v>137510.75027802135</v>
      </c>
      <c r="AQ52" s="224">
        <v>76.93786524932726</v>
      </c>
      <c r="AR52" s="224">
        <v>0</v>
      </c>
      <c r="AS52" s="233">
        <v>0</v>
      </c>
      <c r="AT52" s="234">
        <v>137510.75027802135</v>
      </c>
      <c r="AU52" s="254"/>
      <c r="AV52" s="221">
        <v>782.86</v>
      </c>
      <c r="AW52" s="221">
        <v>1358523.0533333332</v>
      </c>
      <c r="AX52" s="271">
        <v>1.605570036902501E-3</v>
      </c>
      <c r="AY52" s="298">
        <v>25287.728081214391</v>
      </c>
      <c r="AZ52" s="213"/>
      <c r="BA52" s="221">
        <v>41.264955187448557</v>
      </c>
      <c r="BB52" s="272">
        <v>-0.26004278028753725</v>
      </c>
      <c r="BC52" s="221">
        <v>-4.3105060817175085</v>
      </c>
      <c r="BD52" s="272">
        <v>-1.8817536515368005E-2</v>
      </c>
      <c r="BE52" s="221">
        <v>-0.19415950706582799</v>
      </c>
      <c r="BF52" s="272">
        <v>-0.48404366039730495</v>
      </c>
      <c r="BG52" s="221">
        <v>4016.9095058961316</v>
      </c>
      <c r="BH52" s="272">
        <v>0.10859269241995401</v>
      </c>
      <c r="BI52" s="221">
        <v>-0.21787416740504106</v>
      </c>
      <c r="BJ52" s="445">
        <v>0</v>
      </c>
      <c r="BL52" s="412">
        <v>106</v>
      </c>
      <c r="BM52" s="425"/>
      <c r="BN52" s="235">
        <v>1738</v>
      </c>
      <c r="BO52" s="302">
        <v>1.79</v>
      </c>
      <c r="BP52" s="232">
        <v>1.79</v>
      </c>
      <c r="BQ52" s="71">
        <v>231174378</v>
      </c>
      <c r="BR52" s="235">
        <v>1759</v>
      </c>
      <c r="BS52" s="302">
        <v>1.79</v>
      </c>
      <c r="BT52" s="232">
        <v>1.79</v>
      </c>
      <c r="BU52" s="71">
        <v>245720962</v>
      </c>
      <c r="BV52" s="235">
        <v>1791</v>
      </c>
      <c r="BW52" s="302">
        <v>1.79</v>
      </c>
      <c r="BX52" s="232">
        <v>1.79</v>
      </c>
      <c r="BY52" s="71">
        <v>255777326</v>
      </c>
      <c r="BZ52" s="463">
        <v>-51663</v>
      </c>
      <c r="CA52" s="235">
        <v>3215129</v>
      </c>
      <c r="CB52" s="235">
        <v>30719</v>
      </c>
      <c r="CC52" s="235">
        <v>-74284</v>
      </c>
      <c r="CD52" s="235">
        <v>-295</v>
      </c>
      <c r="CE52" s="235">
        <v>0</v>
      </c>
      <c r="CF52" s="235">
        <v>204104</v>
      </c>
      <c r="CG52" s="235">
        <v>7834</v>
      </c>
      <c r="CH52" s="235">
        <v>-9735</v>
      </c>
      <c r="CI52" s="235">
        <v>64831</v>
      </c>
      <c r="CJ52" s="235">
        <v>30078</v>
      </c>
      <c r="CK52" s="235">
        <v>83006</v>
      </c>
      <c r="CL52" s="235">
        <v>62894</v>
      </c>
      <c r="CM52" s="235">
        <v>-6</v>
      </c>
      <c r="CN52" s="235">
        <v>0</v>
      </c>
      <c r="CO52" s="235">
        <v>0</v>
      </c>
      <c r="CP52" s="235">
        <v>-6367</v>
      </c>
      <c r="CQ52" s="235">
        <v>497</v>
      </c>
      <c r="CR52" s="235">
        <v>-1173</v>
      </c>
      <c r="CS52" s="235">
        <v>0</v>
      </c>
      <c r="CT52" s="235">
        <v>70</v>
      </c>
      <c r="CU52" s="235">
        <v>6637</v>
      </c>
      <c r="CV52" s="235">
        <v>0</v>
      </c>
      <c r="CW52" s="235">
        <v>3562276</v>
      </c>
      <c r="CX52" s="463">
        <v>-23037</v>
      </c>
      <c r="CY52" s="544">
        <v>3283720</v>
      </c>
      <c r="CZ52" s="544">
        <v>39053</v>
      </c>
      <c r="DA52" s="544">
        <v>-88415</v>
      </c>
      <c r="DB52" s="544">
        <v>-236</v>
      </c>
      <c r="DC52" s="544">
        <v>0</v>
      </c>
      <c r="DD52" s="544">
        <v>206802</v>
      </c>
      <c r="DE52" s="544">
        <v>6617</v>
      </c>
      <c r="DF52" s="544">
        <v>-12597</v>
      </c>
      <c r="DG52" s="544">
        <v>23048</v>
      </c>
      <c r="DH52" s="544">
        <v>22052</v>
      </c>
      <c r="DI52" s="544">
        <v>279626</v>
      </c>
      <c r="DJ52" s="544">
        <v>6554</v>
      </c>
      <c r="DK52" s="544">
        <v>-1880</v>
      </c>
      <c r="DL52" s="544">
        <v>0</v>
      </c>
      <c r="DM52" s="544">
        <v>0</v>
      </c>
      <c r="DN52" s="544">
        <v>1863</v>
      </c>
      <c r="DO52" s="544">
        <v>761</v>
      </c>
      <c r="DP52" s="544">
        <v>-1176</v>
      </c>
      <c r="DQ52" s="544">
        <v>0</v>
      </c>
      <c r="DR52" s="544">
        <v>4</v>
      </c>
      <c r="DS52" s="544">
        <v>8335</v>
      </c>
      <c r="DT52" s="544">
        <v>0</v>
      </c>
      <c r="DU52" s="544">
        <v>3751094</v>
      </c>
      <c r="DV52" s="463">
        <v>-46137</v>
      </c>
      <c r="DW52" s="235">
        <v>3244957</v>
      </c>
      <c r="DX52" s="235">
        <v>73241</v>
      </c>
      <c r="DY52" s="235">
        <v>-62103</v>
      </c>
      <c r="DZ52" s="235">
        <v>-126</v>
      </c>
      <c r="EA52" s="235">
        <v>0</v>
      </c>
      <c r="EB52" s="235">
        <v>176377</v>
      </c>
      <c r="EC52" s="235">
        <v>7319</v>
      </c>
      <c r="ED52" s="235">
        <v>-7893</v>
      </c>
      <c r="EE52" s="235">
        <v>23614</v>
      </c>
      <c r="EF52" s="235">
        <v>61773</v>
      </c>
      <c r="EG52" s="235">
        <v>150350</v>
      </c>
      <c r="EH52" s="235">
        <v>173018</v>
      </c>
      <c r="EI52" s="235">
        <v>-1114</v>
      </c>
      <c r="EJ52" s="235">
        <v>0</v>
      </c>
      <c r="EK52" s="235">
        <v>0</v>
      </c>
      <c r="EL52" s="235">
        <v>-118</v>
      </c>
      <c r="EM52" s="235">
        <v>478</v>
      </c>
      <c r="EN52" s="235">
        <v>-765</v>
      </c>
      <c r="EO52" s="235">
        <v>0</v>
      </c>
      <c r="EP52" s="235">
        <v>4</v>
      </c>
      <c r="EQ52" s="235">
        <v>26326</v>
      </c>
      <c r="ER52" s="235">
        <v>0</v>
      </c>
      <c r="ES52" s="235">
        <v>3819201</v>
      </c>
      <c r="ET52" s="254"/>
      <c r="EU52" s="254"/>
      <c r="EV52" s="254"/>
      <c r="EW52" s="254"/>
      <c r="EY52" s="397">
        <v>40.645244932980518</v>
      </c>
      <c r="EZ52" s="226">
        <v>-0.27164460311347527</v>
      </c>
      <c r="FA52" s="397">
        <v>-4.0926813486521096</v>
      </c>
      <c r="FB52" s="226">
        <v>6.9267627221522521E-2</v>
      </c>
      <c r="FC52" s="221">
        <v>-0.17674533234205922</v>
      </c>
      <c r="FD52" s="226">
        <v>-0.41376254768263832</v>
      </c>
      <c r="FE52" s="221">
        <v>4200.9609826159694</v>
      </c>
      <c r="FF52" s="226">
        <v>0.13543301526278101</v>
      </c>
      <c r="FG52" s="221">
        <v>-0.18789313470934299</v>
      </c>
      <c r="FH52" s="226">
        <v>0</v>
      </c>
      <c r="FI52" s="232"/>
      <c r="FJ52" s="393">
        <v>106</v>
      </c>
      <c r="FK52" s="430"/>
      <c r="FL52" s="468">
        <v>1.0024583963691376</v>
      </c>
      <c r="FM52" s="469">
        <v>48687.360597646148</v>
      </c>
      <c r="FN52" s="472">
        <v>18.333585476550681</v>
      </c>
      <c r="FO52" s="386">
        <v>87419.504993769486</v>
      </c>
      <c r="FQ52" s="390">
        <v>795.15</v>
      </c>
      <c r="FR52" s="391">
        <v>1401584.4</v>
      </c>
      <c r="FS52" s="392">
        <v>1.6418313510894681E-3</v>
      </c>
      <c r="FT52" s="278">
        <v>26269.301617431491</v>
      </c>
      <c r="FV52" s="555">
        <v>0</v>
      </c>
      <c r="FW52" s="551">
        <v>0</v>
      </c>
      <c r="FX52" s="547">
        <v>506</v>
      </c>
      <c r="FY52" s="545">
        <v>3471</v>
      </c>
      <c r="FZ52" s="555">
        <v>0</v>
      </c>
    </row>
    <row r="53" spans="1:182" x14ac:dyDescent="0.2">
      <c r="A53" s="65">
        <v>50</v>
      </c>
      <c r="B53" s="65">
        <v>432</v>
      </c>
      <c r="C53" s="66">
        <v>6102</v>
      </c>
      <c r="D53" s="67" t="s">
        <v>310</v>
      </c>
      <c r="E53" s="75"/>
      <c r="F53" s="220">
        <v>491.66666666666669</v>
      </c>
      <c r="G53" s="220">
        <v>1025947</v>
      </c>
      <c r="H53" s="214">
        <v>2.04</v>
      </c>
      <c r="I53" s="220">
        <v>502915.19607843133</v>
      </c>
      <c r="J53" s="220">
        <v>99190</v>
      </c>
      <c r="K53" s="209">
        <v>0</v>
      </c>
      <c r="L53" s="216">
        <v>1.65</v>
      </c>
      <c r="M53" s="220">
        <v>829810.07352941169</v>
      </c>
      <c r="N53" s="220">
        <v>93695.653333333335</v>
      </c>
      <c r="O53" s="220">
        <v>621.66666666666663</v>
      </c>
      <c r="P53" s="220">
        <v>924127.39352941175</v>
      </c>
      <c r="Q53" s="221">
        <v>1879.5811393818544</v>
      </c>
      <c r="R53" s="221">
        <v>2681.4037114060652</v>
      </c>
      <c r="S53" s="221">
        <v>70.096909741213352</v>
      </c>
      <c r="T53" s="381">
        <v>1879.5811393818544</v>
      </c>
      <c r="U53" s="222">
        <v>2746.534559255173</v>
      </c>
      <c r="V53" s="222">
        <v>68.434643687555635</v>
      </c>
      <c r="W53" s="223">
        <v>145864.88956073768</v>
      </c>
      <c r="X53" s="224">
        <v>296.67435164895795</v>
      </c>
      <c r="Y53" s="225">
        <v>81.161053136964412</v>
      </c>
      <c r="Z53" s="223">
        <v>63795</v>
      </c>
      <c r="AA53" s="224">
        <v>129.75254237288135</v>
      </c>
      <c r="AB53" s="226">
        <v>86.0000313863397</v>
      </c>
      <c r="AC53" s="227">
        <v>0</v>
      </c>
      <c r="AD53" s="228">
        <v>0</v>
      </c>
      <c r="AE53" s="229">
        <v>63795</v>
      </c>
      <c r="AF53" s="230">
        <v>129.75254237288135</v>
      </c>
      <c r="AG53" s="231">
        <v>86.0000313863397</v>
      </c>
      <c r="AH53" s="223">
        <v>209659.88956073768</v>
      </c>
      <c r="AI53" s="224">
        <v>426.4268940218393</v>
      </c>
      <c r="AJ53" s="226">
        <v>86.0000313863397</v>
      </c>
      <c r="AK53" s="232">
        <v>0</v>
      </c>
      <c r="AL53" s="444">
        <v>2.7416949152542371</v>
      </c>
      <c r="AM53" s="232">
        <v>70136.231669570261</v>
      </c>
      <c r="AN53" s="232">
        <v>29.995932203389831</v>
      </c>
      <c r="AO53" s="232">
        <v>70075.777877739791</v>
      </c>
      <c r="AP53" s="223">
        <v>140212.00954731007</v>
      </c>
      <c r="AQ53" s="224">
        <v>70.096909741213352</v>
      </c>
      <c r="AR53" s="224">
        <v>0</v>
      </c>
      <c r="AS53" s="233">
        <v>0</v>
      </c>
      <c r="AT53" s="234">
        <v>140212.00954731007</v>
      </c>
      <c r="AU53" s="254"/>
      <c r="AV53" s="221">
        <v>703.75</v>
      </c>
      <c r="AW53" s="221">
        <v>346010.41666666669</v>
      </c>
      <c r="AX53" s="271">
        <v>4.0893230048105712E-4</v>
      </c>
      <c r="AY53" s="298">
        <v>6440.6837325766492</v>
      </c>
      <c r="AZ53" s="213"/>
      <c r="BA53" s="221">
        <v>78.746331833351249</v>
      </c>
      <c r="BB53" s="272">
        <v>0.63633536157165027</v>
      </c>
      <c r="BC53" s="221">
        <v>0.48891781410613255</v>
      </c>
      <c r="BD53" s="272">
        <v>0.44715662463534228</v>
      </c>
      <c r="BE53" s="221">
        <v>0.19725035600675342</v>
      </c>
      <c r="BF53" s="272">
        <v>0.4143158431109154</v>
      </c>
      <c r="BG53" s="221">
        <v>3704.3915595475169</v>
      </c>
      <c r="BH53" s="272">
        <v>1.9186293823217387E-2</v>
      </c>
      <c r="BI53" s="221">
        <v>0.36965538387367264</v>
      </c>
      <c r="BJ53" s="445">
        <v>0</v>
      </c>
      <c r="BL53" s="412">
        <v>98.69</v>
      </c>
      <c r="BM53" s="425"/>
      <c r="BN53" s="235">
        <v>490</v>
      </c>
      <c r="BO53" s="302">
        <v>2.04</v>
      </c>
      <c r="BP53" s="232">
        <v>2.04</v>
      </c>
      <c r="BQ53" s="71">
        <v>73651070</v>
      </c>
      <c r="BR53" s="235">
        <v>494</v>
      </c>
      <c r="BS53" s="302">
        <v>2.04</v>
      </c>
      <c r="BT53" s="232">
        <v>2.04</v>
      </c>
      <c r="BU53" s="71">
        <v>79204060</v>
      </c>
      <c r="BV53" s="235">
        <v>484</v>
      </c>
      <c r="BW53" s="302">
        <v>2.04</v>
      </c>
      <c r="BX53" s="232">
        <v>2.04</v>
      </c>
      <c r="BY53" s="71">
        <v>78308870</v>
      </c>
      <c r="BZ53" s="463">
        <v>-9462</v>
      </c>
      <c r="CA53" s="235">
        <v>917509</v>
      </c>
      <c r="CB53" s="235">
        <v>2921</v>
      </c>
      <c r="CC53" s="235">
        <v>-16675</v>
      </c>
      <c r="CD53" s="235">
        <v>-472</v>
      </c>
      <c r="CE53" s="235">
        <v>0</v>
      </c>
      <c r="CF53" s="235">
        <v>58302</v>
      </c>
      <c r="CG53" s="235">
        <v>1613</v>
      </c>
      <c r="CH53" s="235">
        <v>-1076</v>
      </c>
      <c r="CI53" s="235">
        <v>9067</v>
      </c>
      <c r="CJ53" s="235">
        <v>102</v>
      </c>
      <c r="CK53" s="235">
        <v>35558</v>
      </c>
      <c r="CL53" s="235">
        <v>4318</v>
      </c>
      <c r="CM53" s="235">
        <v>0</v>
      </c>
      <c r="CN53" s="235">
        <v>0</v>
      </c>
      <c r="CO53" s="235">
        <v>0</v>
      </c>
      <c r="CP53" s="235">
        <v>1017</v>
      </c>
      <c r="CQ53" s="235">
        <v>258</v>
      </c>
      <c r="CR53" s="235">
        <v>-6</v>
      </c>
      <c r="CS53" s="235">
        <v>0</v>
      </c>
      <c r="CT53" s="235">
        <v>0</v>
      </c>
      <c r="CU53" s="235">
        <v>4957</v>
      </c>
      <c r="CV53" s="235">
        <v>0</v>
      </c>
      <c r="CW53" s="235">
        <v>1007931</v>
      </c>
      <c r="CX53" s="463">
        <v>-8289</v>
      </c>
      <c r="CY53" s="544">
        <v>875867</v>
      </c>
      <c r="CZ53" s="544">
        <v>2968</v>
      </c>
      <c r="DA53" s="544">
        <v>-18504</v>
      </c>
      <c r="DB53" s="544">
        <v>-269</v>
      </c>
      <c r="DC53" s="544">
        <v>0</v>
      </c>
      <c r="DD53" s="544">
        <v>62094</v>
      </c>
      <c r="DE53" s="544">
        <v>1083</v>
      </c>
      <c r="DF53" s="544">
        <v>-1136</v>
      </c>
      <c r="DG53" s="544">
        <v>13966</v>
      </c>
      <c r="DH53" s="544">
        <v>0</v>
      </c>
      <c r="DI53" s="544">
        <v>11747</v>
      </c>
      <c r="DJ53" s="544">
        <v>35678</v>
      </c>
      <c r="DK53" s="544">
        <v>0</v>
      </c>
      <c r="DL53" s="544">
        <v>0</v>
      </c>
      <c r="DM53" s="544">
        <v>0</v>
      </c>
      <c r="DN53" s="544">
        <v>172</v>
      </c>
      <c r="DO53" s="544">
        <v>634</v>
      </c>
      <c r="DP53" s="544">
        <v>0</v>
      </c>
      <c r="DQ53" s="544">
        <v>0</v>
      </c>
      <c r="DR53" s="544">
        <v>0</v>
      </c>
      <c r="DS53" s="544">
        <v>3222</v>
      </c>
      <c r="DT53" s="544">
        <v>0</v>
      </c>
      <c r="DU53" s="544">
        <v>979233</v>
      </c>
      <c r="DV53" s="463">
        <v>-16115</v>
      </c>
      <c r="DW53" s="235">
        <v>837782</v>
      </c>
      <c r="DX53" s="235">
        <v>1835</v>
      </c>
      <c r="DY53" s="235">
        <v>-7417</v>
      </c>
      <c r="DZ53" s="235">
        <v>-156</v>
      </c>
      <c r="EA53" s="235">
        <v>0</v>
      </c>
      <c r="EB53" s="235">
        <v>56844</v>
      </c>
      <c r="EC53" s="235">
        <v>1436</v>
      </c>
      <c r="ED53" s="235">
        <v>-748</v>
      </c>
      <c r="EE53" s="235">
        <v>-4740</v>
      </c>
      <c r="EF53" s="235">
        <v>46</v>
      </c>
      <c r="EG53" s="235">
        <v>15571</v>
      </c>
      <c r="EH53" s="235">
        <v>58333</v>
      </c>
      <c r="EI53" s="235">
        <v>-248</v>
      </c>
      <c r="EJ53" s="235">
        <v>0</v>
      </c>
      <c r="EK53" s="235">
        <v>0</v>
      </c>
      <c r="EL53" s="235">
        <v>2033</v>
      </c>
      <c r="EM53" s="235">
        <v>24</v>
      </c>
      <c r="EN53" s="235">
        <v>-221</v>
      </c>
      <c r="EO53" s="235">
        <v>0</v>
      </c>
      <c r="EP53" s="235">
        <v>0</v>
      </c>
      <c r="EQ53" s="235">
        <v>7247</v>
      </c>
      <c r="ER53" s="235">
        <v>0</v>
      </c>
      <c r="ES53" s="235">
        <v>951506</v>
      </c>
      <c r="ET53" s="254"/>
      <c r="EU53" s="254"/>
      <c r="EV53" s="254"/>
      <c r="EW53" s="254"/>
      <c r="EY53" s="397">
        <v>95.951003243284205</v>
      </c>
      <c r="EZ53" s="226">
        <v>1.0316828761640635</v>
      </c>
      <c r="FA53" s="397">
        <v>2.1032835431196819</v>
      </c>
      <c r="FB53" s="226">
        <v>0.50335308025375991</v>
      </c>
      <c r="FC53" s="221">
        <v>0.12517036429787151</v>
      </c>
      <c r="FD53" s="226">
        <v>0.33627799495516714</v>
      </c>
      <c r="FE53" s="221">
        <v>3858.4880455258958</v>
      </c>
      <c r="FF53" s="226">
        <v>3.7818761796512577E-2</v>
      </c>
      <c r="FG53" s="221">
        <v>0.45837379739411943</v>
      </c>
      <c r="FH53" s="226">
        <v>0</v>
      </c>
      <c r="FI53" s="232"/>
      <c r="FJ53" s="393">
        <v>98.69</v>
      </c>
      <c r="FK53" s="430"/>
      <c r="FL53" s="468">
        <v>2.7547683923705724</v>
      </c>
      <c r="FM53" s="469">
        <v>70068.95066467642</v>
      </c>
      <c r="FN53" s="472">
        <v>30.138964577656676</v>
      </c>
      <c r="FO53" s="386">
        <v>69727.498368788831</v>
      </c>
      <c r="FQ53" s="390">
        <v>610.04999999999995</v>
      </c>
      <c r="FR53" s="391">
        <v>298517.8</v>
      </c>
      <c r="FS53" s="392">
        <v>3.4968702769398377E-4</v>
      </c>
      <c r="FT53" s="278">
        <v>5594.9924431037407</v>
      </c>
      <c r="FV53" s="555">
        <v>0</v>
      </c>
      <c r="FW53" s="551">
        <v>0</v>
      </c>
      <c r="FX53" s="547">
        <v>1865</v>
      </c>
      <c r="FY53" s="545">
        <v>2286</v>
      </c>
      <c r="FZ53" s="555">
        <v>0</v>
      </c>
    </row>
    <row r="54" spans="1:182" x14ac:dyDescent="0.2">
      <c r="A54" s="65">
        <v>51</v>
      </c>
      <c r="B54" s="65">
        <v>433</v>
      </c>
      <c r="C54" s="66">
        <v>6103</v>
      </c>
      <c r="D54" s="67" t="s">
        <v>311</v>
      </c>
      <c r="E54" s="75"/>
      <c r="F54" s="220">
        <v>703.33333333333337</v>
      </c>
      <c r="G54" s="220">
        <v>1529339.3333333333</v>
      </c>
      <c r="H54" s="214">
        <v>2.0900000000000003</v>
      </c>
      <c r="I54" s="220">
        <v>733218.07010128524</v>
      </c>
      <c r="J54" s="220">
        <v>114317.33333333333</v>
      </c>
      <c r="K54" s="209">
        <v>0</v>
      </c>
      <c r="L54" s="216">
        <v>1.65</v>
      </c>
      <c r="M54" s="220">
        <v>1209809.8156671205</v>
      </c>
      <c r="N54" s="220">
        <v>106972.82</v>
      </c>
      <c r="O54" s="220">
        <v>977</v>
      </c>
      <c r="P54" s="220">
        <v>1317759.6356671206</v>
      </c>
      <c r="Q54" s="221">
        <v>1873.591899052778</v>
      </c>
      <c r="R54" s="221">
        <v>2681.4037114060652</v>
      </c>
      <c r="S54" s="221">
        <v>69.873547615487951</v>
      </c>
      <c r="T54" s="381">
        <v>1873.591899052778</v>
      </c>
      <c r="U54" s="222">
        <v>2746.534559255173</v>
      </c>
      <c r="V54" s="222">
        <v>68.216578332838225</v>
      </c>
      <c r="W54" s="223">
        <v>210219.56063473714</v>
      </c>
      <c r="X54" s="224">
        <v>298.8903705707163</v>
      </c>
      <c r="Y54" s="225">
        <v>81.020334997757402</v>
      </c>
      <c r="Z54" s="223">
        <v>93913</v>
      </c>
      <c r="AA54" s="224">
        <v>133.5255924170616</v>
      </c>
      <c r="AB54" s="226">
        <v>86.000024995540088</v>
      </c>
      <c r="AC54" s="227">
        <v>0</v>
      </c>
      <c r="AD54" s="228">
        <v>0</v>
      </c>
      <c r="AE54" s="229">
        <v>93913</v>
      </c>
      <c r="AF54" s="230">
        <v>133.5255924170616</v>
      </c>
      <c r="AG54" s="231">
        <v>86.000024995540088</v>
      </c>
      <c r="AH54" s="223">
        <v>304132.56063473714</v>
      </c>
      <c r="AI54" s="224">
        <v>432.4159629877779</v>
      </c>
      <c r="AJ54" s="226">
        <v>86.000024995540088</v>
      </c>
      <c r="AK54" s="232">
        <v>0</v>
      </c>
      <c r="AL54" s="444">
        <v>2.0971563981042651</v>
      </c>
      <c r="AM54" s="232">
        <v>70237.104368636603</v>
      </c>
      <c r="AN54" s="232">
        <v>29.236492890995258</v>
      </c>
      <c r="AO54" s="232">
        <v>95945.611094621476</v>
      </c>
      <c r="AP54" s="223">
        <v>166182.71546325809</v>
      </c>
      <c r="AQ54" s="224">
        <v>69.873547615487951</v>
      </c>
      <c r="AR54" s="224">
        <v>0</v>
      </c>
      <c r="AS54" s="233">
        <v>0</v>
      </c>
      <c r="AT54" s="234">
        <v>166182.71546325809</v>
      </c>
      <c r="AU54" s="254"/>
      <c r="AV54" s="221">
        <v>823.16</v>
      </c>
      <c r="AW54" s="221">
        <v>578955.8666666667</v>
      </c>
      <c r="AX54" s="271">
        <v>6.8423880620069235E-4</v>
      </c>
      <c r="AY54" s="298">
        <v>10776.761197660904</v>
      </c>
      <c r="AZ54" s="213"/>
      <c r="BA54" s="221">
        <v>95.271647317327179</v>
      </c>
      <c r="BB54" s="272">
        <v>1.0315431397465347</v>
      </c>
      <c r="BC54" s="221">
        <v>0.9568088875376608</v>
      </c>
      <c r="BD54" s="272">
        <v>0.49258398324850472</v>
      </c>
      <c r="BE54" s="221">
        <v>0.42003359507381971</v>
      </c>
      <c r="BF54" s="272">
        <v>0.92564542092773661</v>
      </c>
      <c r="BG54" s="221">
        <v>2389.4728454752744</v>
      </c>
      <c r="BH54" s="272">
        <v>-0.35699097230251842</v>
      </c>
      <c r="BI54" s="221">
        <v>0.70169087905632366</v>
      </c>
      <c r="BJ54" s="445">
        <v>0</v>
      </c>
      <c r="BL54" s="412">
        <v>106</v>
      </c>
      <c r="BM54" s="425"/>
      <c r="BN54" s="235">
        <v>702</v>
      </c>
      <c r="BO54" s="302">
        <v>2.14</v>
      </c>
      <c r="BP54" s="232">
        <v>2.14</v>
      </c>
      <c r="BQ54" s="71">
        <v>84171990</v>
      </c>
      <c r="BR54" s="235">
        <v>700</v>
      </c>
      <c r="BS54" s="302">
        <v>1.99</v>
      </c>
      <c r="BT54" s="232">
        <v>1.99</v>
      </c>
      <c r="BU54" s="71">
        <v>90937090</v>
      </c>
      <c r="BV54" s="235">
        <v>689</v>
      </c>
      <c r="BW54" s="302">
        <v>1.99</v>
      </c>
      <c r="BX54" s="232">
        <v>1.99</v>
      </c>
      <c r="BY54" s="71">
        <v>91740120</v>
      </c>
      <c r="BZ54" s="463">
        <v>-16630</v>
      </c>
      <c r="CA54" s="235">
        <v>1272877</v>
      </c>
      <c r="CB54" s="235">
        <v>69761</v>
      </c>
      <c r="CC54" s="235">
        <v>-39833</v>
      </c>
      <c r="CD54" s="235">
        <v>0</v>
      </c>
      <c r="CE54" s="235">
        <v>0</v>
      </c>
      <c r="CF54" s="235">
        <v>58189</v>
      </c>
      <c r="CG54" s="235">
        <v>10906</v>
      </c>
      <c r="CH54" s="235">
        <v>-3695</v>
      </c>
      <c r="CI54" s="235">
        <v>7176</v>
      </c>
      <c r="CJ54" s="235">
        <v>190</v>
      </c>
      <c r="CK54" s="235">
        <v>91326</v>
      </c>
      <c r="CL54" s="235">
        <v>18791</v>
      </c>
      <c r="CM54" s="235">
        <v>-19140</v>
      </c>
      <c r="CN54" s="235">
        <v>0</v>
      </c>
      <c r="CO54" s="235">
        <v>0</v>
      </c>
      <c r="CP54" s="235">
        <v>776</v>
      </c>
      <c r="CQ54" s="235">
        <v>137</v>
      </c>
      <c r="CR54" s="235">
        <v>0</v>
      </c>
      <c r="CS54" s="235">
        <v>0</v>
      </c>
      <c r="CT54" s="235">
        <v>0</v>
      </c>
      <c r="CU54" s="235">
        <v>2708</v>
      </c>
      <c r="CV54" s="235">
        <v>0</v>
      </c>
      <c r="CW54" s="235">
        <v>1453539</v>
      </c>
      <c r="CX54" s="463">
        <v>-33301</v>
      </c>
      <c r="CY54" s="544">
        <v>1409063</v>
      </c>
      <c r="CZ54" s="544">
        <v>29272</v>
      </c>
      <c r="DA54" s="544">
        <v>-11708</v>
      </c>
      <c r="DB54" s="544">
        <v>-308</v>
      </c>
      <c r="DC54" s="544">
        <v>0</v>
      </c>
      <c r="DD54" s="544">
        <v>69923</v>
      </c>
      <c r="DE54" s="544">
        <v>4959</v>
      </c>
      <c r="DF54" s="544">
        <v>-1243</v>
      </c>
      <c r="DG54" s="544">
        <v>8223</v>
      </c>
      <c r="DH54" s="544">
        <v>0</v>
      </c>
      <c r="DI54" s="544">
        <v>96094</v>
      </c>
      <c r="DJ54" s="544">
        <v>10012</v>
      </c>
      <c r="DK54" s="544">
        <v>-2066</v>
      </c>
      <c r="DL54" s="544">
        <v>0</v>
      </c>
      <c r="DM54" s="544">
        <v>0</v>
      </c>
      <c r="DN54" s="544">
        <v>-1</v>
      </c>
      <c r="DO54" s="544">
        <v>253</v>
      </c>
      <c r="DP54" s="544">
        <v>0</v>
      </c>
      <c r="DQ54" s="544">
        <v>0</v>
      </c>
      <c r="DR54" s="544">
        <v>0</v>
      </c>
      <c r="DS54" s="544">
        <v>2772</v>
      </c>
      <c r="DT54" s="544">
        <v>0</v>
      </c>
      <c r="DU54" s="544">
        <v>1581944</v>
      </c>
      <c r="DV54" s="463">
        <v>-52640</v>
      </c>
      <c r="DW54" s="235">
        <v>1208639</v>
      </c>
      <c r="DX54" s="235">
        <v>36654</v>
      </c>
      <c r="DY54" s="235">
        <v>-13921</v>
      </c>
      <c r="DZ54" s="235">
        <v>-212</v>
      </c>
      <c r="EA54" s="235">
        <v>0</v>
      </c>
      <c r="EB54" s="235">
        <v>69143</v>
      </c>
      <c r="EC54" s="235">
        <v>8171</v>
      </c>
      <c r="ED54" s="235">
        <v>-2925</v>
      </c>
      <c r="EE54" s="235">
        <v>5782</v>
      </c>
      <c r="EF54" s="235">
        <v>1750</v>
      </c>
      <c r="EG54" s="235">
        <v>104800</v>
      </c>
      <c r="EH54" s="235">
        <v>10521</v>
      </c>
      <c r="EI54" s="235">
        <v>-5566</v>
      </c>
      <c r="EJ54" s="235">
        <v>0</v>
      </c>
      <c r="EK54" s="235">
        <v>0</v>
      </c>
      <c r="EL54" s="235">
        <v>375</v>
      </c>
      <c r="EM54" s="235">
        <v>336</v>
      </c>
      <c r="EN54" s="235">
        <v>-97</v>
      </c>
      <c r="EO54" s="235">
        <v>0</v>
      </c>
      <c r="EP54" s="235">
        <v>0</v>
      </c>
      <c r="EQ54" s="235">
        <v>7003</v>
      </c>
      <c r="ER54" s="235">
        <v>0</v>
      </c>
      <c r="ES54" s="235">
        <v>1377813</v>
      </c>
      <c r="ET54" s="254"/>
      <c r="EU54" s="254"/>
      <c r="EV54" s="254"/>
      <c r="EW54" s="254"/>
      <c r="EY54" s="397">
        <v>94.340319589215653</v>
      </c>
      <c r="EZ54" s="226">
        <v>0.99372573877174242</v>
      </c>
      <c r="FA54" s="397">
        <v>0.72802414495917456</v>
      </c>
      <c r="FB54" s="226">
        <v>0.40700326076396059</v>
      </c>
      <c r="FC54" s="221">
        <v>0.32879659435327158</v>
      </c>
      <c r="FD54" s="226">
        <v>0.84214082284314051</v>
      </c>
      <c r="FE54" s="221">
        <v>2573.3207692578949</v>
      </c>
      <c r="FF54" s="226">
        <v>-0.32848943562810246</v>
      </c>
      <c r="FG54" s="221">
        <v>0.64283981450173644</v>
      </c>
      <c r="FH54" s="226">
        <v>0</v>
      </c>
      <c r="FI54" s="232"/>
      <c r="FJ54" s="393">
        <v>106</v>
      </c>
      <c r="FK54" s="430"/>
      <c r="FL54" s="468">
        <v>2.1162123385939742</v>
      </c>
      <c r="FM54" s="469">
        <v>70451.06643548893</v>
      </c>
      <c r="FN54" s="472">
        <v>29.502152080344334</v>
      </c>
      <c r="FO54" s="386">
        <v>95826.090453385536</v>
      </c>
      <c r="FQ54" s="390">
        <v>902.62</v>
      </c>
      <c r="FR54" s="391">
        <v>629126.14</v>
      </c>
      <c r="FS54" s="392">
        <v>7.3696526619581519E-4</v>
      </c>
      <c r="FT54" s="278">
        <v>11791.444259133043</v>
      </c>
      <c r="FV54" s="555">
        <v>0</v>
      </c>
      <c r="FW54" s="551">
        <v>0</v>
      </c>
      <c r="FX54" s="547">
        <v>2931</v>
      </c>
      <c r="FY54" s="545">
        <v>3895</v>
      </c>
      <c r="FZ54" s="555">
        <v>0</v>
      </c>
    </row>
    <row r="55" spans="1:182" x14ac:dyDescent="0.2">
      <c r="A55" s="65">
        <v>52</v>
      </c>
      <c r="B55" s="65">
        <v>690</v>
      </c>
      <c r="C55" s="66">
        <v>6510</v>
      </c>
      <c r="D55" s="67" t="s">
        <v>326</v>
      </c>
      <c r="E55" s="75"/>
      <c r="F55" s="220">
        <v>1418</v>
      </c>
      <c r="G55" s="220">
        <v>3118635</v>
      </c>
      <c r="H55" s="214">
        <v>1.9400000000000002</v>
      </c>
      <c r="I55" s="220">
        <v>1607543.8144329898</v>
      </c>
      <c r="J55" s="220">
        <v>290518.66666666669</v>
      </c>
      <c r="K55" s="209">
        <v>0</v>
      </c>
      <c r="L55" s="216">
        <v>1.65</v>
      </c>
      <c r="M55" s="220">
        <v>2652447.2938144328</v>
      </c>
      <c r="N55" s="220">
        <v>239633.71</v>
      </c>
      <c r="O55" s="220">
        <v>4079.6666666666665</v>
      </c>
      <c r="P55" s="220">
        <v>2896160.6704810993</v>
      </c>
      <c r="Q55" s="221">
        <v>2042.4264248808881</v>
      </c>
      <c r="R55" s="221">
        <v>2681.4037114060652</v>
      </c>
      <c r="S55" s="221">
        <v>76.170045420347677</v>
      </c>
      <c r="T55" s="381">
        <v>2042.4264248808881</v>
      </c>
      <c r="U55" s="222">
        <v>2746.534559255173</v>
      </c>
      <c r="V55" s="222">
        <v>74.363762072404782</v>
      </c>
      <c r="W55" s="223">
        <v>335245.82314829936</v>
      </c>
      <c r="X55" s="224">
        <v>236.4215960143155</v>
      </c>
      <c r="Y55" s="225">
        <v>84.987128614819042</v>
      </c>
      <c r="Z55" s="223">
        <v>38512</v>
      </c>
      <c r="AA55" s="224">
        <v>27.15937940761636</v>
      </c>
      <c r="AB55" s="226">
        <v>86.000007775539459</v>
      </c>
      <c r="AC55" s="227">
        <v>0</v>
      </c>
      <c r="AD55" s="228">
        <v>0</v>
      </c>
      <c r="AE55" s="229">
        <v>38512</v>
      </c>
      <c r="AF55" s="230">
        <v>27.15937940761636</v>
      </c>
      <c r="AG55" s="231">
        <v>86.000007775539459</v>
      </c>
      <c r="AH55" s="223">
        <v>373757.82314829936</v>
      </c>
      <c r="AI55" s="224">
        <v>263.58097542193184</v>
      </c>
      <c r="AJ55" s="226">
        <v>86.000007775539459</v>
      </c>
      <c r="AK55" s="232">
        <v>0</v>
      </c>
      <c r="AL55" s="444">
        <v>1.7355430183356841</v>
      </c>
      <c r="AM55" s="232">
        <v>107566.62549679325</v>
      </c>
      <c r="AN55" s="232">
        <v>24.844146685472495</v>
      </c>
      <c r="AO55" s="232">
        <v>143315.81460946327</v>
      </c>
      <c r="AP55" s="223">
        <v>250882.44010625652</v>
      </c>
      <c r="AQ55" s="224">
        <v>76.170045420347677</v>
      </c>
      <c r="AR55" s="224">
        <v>0</v>
      </c>
      <c r="AS55" s="233">
        <v>0</v>
      </c>
      <c r="AT55" s="234">
        <v>250882.44010625652</v>
      </c>
      <c r="AU55" s="254"/>
      <c r="AV55" s="221">
        <v>749.19</v>
      </c>
      <c r="AW55" s="221">
        <v>1062351.4200000002</v>
      </c>
      <c r="AX55" s="271">
        <v>1.2555396865939761E-3</v>
      </c>
      <c r="AY55" s="298">
        <v>19774.750063855125</v>
      </c>
      <c r="AZ55" s="213"/>
      <c r="BA55" s="221">
        <v>70.027083151167588</v>
      </c>
      <c r="BB55" s="272">
        <v>0.42781196591354703</v>
      </c>
      <c r="BC55" s="221">
        <v>1.3169224680069351</v>
      </c>
      <c r="BD55" s="272">
        <v>0.52754726784692674</v>
      </c>
      <c r="BE55" s="221">
        <v>0.47297880481503046</v>
      </c>
      <c r="BF55" s="272">
        <v>1.0471646692238192</v>
      </c>
      <c r="BG55" s="221">
        <v>3472.3910401451594</v>
      </c>
      <c r="BH55" s="272">
        <v>-4.7185353484355035E-2</v>
      </c>
      <c r="BI55" s="221">
        <v>0.51242731411716191</v>
      </c>
      <c r="BJ55" s="445">
        <v>0</v>
      </c>
      <c r="BL55" s="412">
        <v>107.5</v>
      </c>
      <c r="BM55" s="425"/>
      <c r="BN55" s="235">
        <v>1420</v>
      </c>
      <c r="BO55" s="302">
        <v>1.94</v>
      </c>
      <c r="BP55" s="232">
        <v>1.94</v>
      </c>
      <c r="BQ55" s="71">
        <v>192418640</v>
      </c>
      <c r="BR55" s="235">
        <v>1414</v>
      </c>
      <c r="BS55" s="302">
        <v>1.94</v>
      </c>
      <c r="BT55" s="232">
        <v>1.94</v>
      </c>
      <c r="BU55" s="71">
        <v>193197735</v>
      </c>
      <c r="BV55" s="235">
        <v>1413</v>
      </c>
      <c r="BW55" s="302">
        <v>1.94</v>
      </c>
      <c r="BX55" s="232">
        <v>1.94</v>
      </c>
      <c r="BY55" s="71">
        <v>194654810</v>
      </c>
      <c r="BZ55" s="463">
        <v>-54449</v>
      </c>
      <c r="CA55" s="235">
        <v>2598308</v>
      </c>
      <c r="CB55" s="235">
        <v>67912</v>
      </c>
      <c r="CC55" s="235">
        <v>-31008</v>
      </c>
      <c r="CD55" s="235">
        <v>-399</v>
      </c>
      <c r="CE55" s="235">
        <v>0</v>
      </c>
      <c r="CF55" s="235">
        <v>193227</v>
      </c>
      <c r="CG55" s="235">
        <v>16895</v>
      </c>
      <c r="CH55" s="235">
        <v>-11289</v>
      </c>
      <c r="CI55" s="235">
        <v>37003</v>
      </c>
      <c r="CJ55" s="235">
        <v>11840</v>
      </c>
      <c r="CK55" s="235">
        <v>187028</v>
      </c>
      <c r="CL55" s="235">
        <v>23881</v>
      </c>
      <c r="CM55" s="235">
        <v>-46415</v>
      </c>
      <c r="CN55" s="235">
        <v>0</v>
      </c>
      <c r="CO55" s="235">
        <v>0</v>
      </c>
      <c r="CP55" s="235">
        <v>7772</v>
      </c>
      <c r="CQ55" s="235">
        <v>362</v>
      </c>
      <c r="CR55" s="235">
        <v>-18</v>
      </c>
      <c r="CS55" s="235">
        <v>0</v>
      </c>
      <c r="CT55" s="235">
        <v>317</v>
      </c>
      <c r="CU55" s="235">
        <v>5393</v>
      </c>
      <c r="CV55" s="235">
        <v>0</v>
      </c>
      <c r="CW55" s="235">
        <v>3006360</v>
      </c>
      <c r="CX55" s="463">
        <v>-44187</v>
      </c>
      <c r="CY55" s="544">
        <v>2697426</v>
      </c>
      <c r="CZ55" s="544">
        <v>69106</v>
      </c>
      <c r="DA55" s="544">
        <v>-53537</v>
      </c>
      <c r="DB55" s="544">
        <v>-364</v>
      </c>
      <c r="DC55" s="544">
        <v>0</v>
      </c>
      <c r="DD55" s="544">
        <v>221850</v>
      </c>
      <c r="DE55" s="544">
        <v>8073</v>
      </c>
      <c r="DF55" s="544">
        <v>-10702</v>
      </c>
      <c r="DG55" s="544">
        <v>43227</v>
      </c>
      <c r="DH55" s="544">
        <v>10930</v>
      </c>
      <c r="DI55" s="544">
        <v>603995</v>
      </c>
      <c r="DJ55" s="544">
        <v>9285</v>
      </c>
      <c r="DK55" s="544">
        <v>-1</v>
      </c>
      <c r="DL55" s="544">
        <v>0</v>
      </c>
      <c r="DM55" s="544">
        <v>0</v>
      </c>
      <c r="DN55" s="544">
        <v>-9728</v>
      </c>
      <c r="DO55" s="544">
        <v>243</v>
      </c>
      <c r="DP55" s="544">
        <v>-125</v>
      </c>
      <c r="DQ55" s="544">
        <v>0</v>
      </c>
      <c r="DR55" s="544">
        <v>73</v>
      </c>
      <c r="DS55" s="544">
        <v>6312</v>
      </c>
      <c r="DT55" s="544">
        <v>0</v>
      </c>
      <c r="DU55" s="544">
        <v>3551876</v>
      </c>
      <c r="DV55" s="463">
        <v>-52268</v>
      </c>
      <c r="DW55" s="235">
        <v>2306509</v>
      </c>
      <c r="DX55" s="235">
        <v>36784</v>
      </c>
      <c r="DY55" s="235">
        <v>-30953</v>
      </c>
      <c r="DZ55" s="235">
        <v>-245</v>
      </c>
      <c r="EA55" s="235">
        <v>0</v>
      </c>
      <c r="EB55" s="235">
        <v>180006</v>
      </c>
      <c r="EC55" s="235">
        <v>6993</v>
      </c>
      <c r="ED55" s="235">
        <v>-11864</v>
      </c>
      <c r="EE55" s="235">
        <v>24907</v>
      </c>
      <c r="EF55" s="235">
        <v>8624</v>
      </c>
      <c r="EG55" s="235">
        <v>282166</v>
      </c>
      <c r="EH55" s="235">
        <v>10789</v>
      </c>
      <c r="EI55" s="235">
        <v>0</v>
      </c>
      <c r="EJ55" s="235">
        <v>0</v>
      </c>
      <c r="EK55" s="235">
        <v>0</v>
      </c>
      <c r="EL55" s="235">
        <v>2677</v>
      </c>
      <c r="EM55" s="235">
        <v>182</v>
      </c>
      <c r="EN55" s="235">
        <v>-1157</v>
      </c>
      <c r="EO55" s="235">
        <v>0</v>
      </c>
      <c r="EP55" s="235">
        <v>0</v>
      </c>
      <c r="EQ55" s="235">
        <v>6145</v>
      </c>
      <c r="ER55" s="235">
        <v>0</v>
      </c>
      <c r="ES55" s="235">
        <v>2769295</v>
      </c>
      <c r="ET55" s="254"/>
      <c r="EU55" s="254"/>
      <c r="EV55" s="254"/>
      <c r="EW55" s="254"/>
      <c r="EY55" s="397">
        <v>65.85377666980871</v>
      </c>
      <c r="EZ55" s="226">
        <v>0.32241599977183244</v>
      </c>
      <c r="FA55" s="397">
        <v>-1.042992080929565</v>
      </c>
      <c r="FB55" s="226">
        <v>0.28292696366239334</v>
      </c>
      <c r="FC55" s="221">
        <v>0.28748283222618437</v>
      </c>
      <c r="FD55" s="226">
        <v>0.73950622348620398</v>
      </c>
      <c r="FE55" s="221">
        <v>3672.8918220743612</v>
      </c>
      <c r="FF55" s="226">
        <v>-1.5081292007199765E-2</v>
      </c>
      <c r="FG55" s="221">
        <v>0.33998261973190735</v>
      </c>
      <c r="FH55" s="226">
        <v>0</v>
      </c>
      <c r="FI55" s="232"/>
      <c r="FJ55" s="393">
        <v>107.5</v>
      </c>
      <c r="FK55" s="430"/>
      <c r="FL55" s="468">
        <v>1.738403578996939</v>
      </c>
      <c r="FM55" s="469">
        <v>107816.74875860832</v>
      </c>
      <c r="FN55" s="472">
        <v>24.885095361431599</v>
      </c>
      <c r="FO55" s="386">
        <v>143195.68665899284</v>
      </c>
      <c r="FQ55" s="390">
        <v>722.15</v>
      </c>
      <c r="FR55" s="391">
        <v>1022323.6833333333</v>
      </c>
      <c r="FS55" s="392">
        <v>1.1975611845122765E-3</v>
      </c>
      <c r="FT55" s="278">
        <v>19160.978952196423</v>
      </c>
      <c r="FV55" s="555">
        <v>0</v>
      </c>
      <c r="FW55" s="551">
        <v>0</v>
      </c>
      <c r="FX55" s="547">
        <v>12239</v>
      </c>
      <c r="FY55" s="545">
        <v>13355</v>
      </c>
      <c r="FZ55" s="555">
        <v>0</v>
      </c>
    </row>
    <row r="56" spans="1:182" x14ac:dyDescent="0.2">
      <c r="A56" s="65">
        <v>53</v>
      </c>
      <c r="B56" s="65">
        <v>434</v>
      </c>
      <c r="C56" s="66">
        <v>6104</v>
      </c>
      <c r="D56" s="67" t="s">
        <v>312</v>
      </c>
      <c r="E56" s="75"/>
      <c r="F56" s="220">
        <v>1435.3333333333333</v>
      </c>
      <c r="G56" s="220">
        <v>4140856</v>
      </c>
      <c r="H56" s="214">
        <v>2.14</v>
      </c>
      <c r="I56" s="220">
        <v>1934979.4392523363</v>
      </c>
      <c r="J56" s="220">
        <v>281218</v>
      </c>
      <c r="K56" s="209">
        <v>0</v>
      </c>
      <c r="L56" s="216">
        <v>1.65</v>
      </c>
      <c r="M56" s="220">
        <v>3192716.0747663546</v>
      </c>
      <c r="N56" s="220">
        <v>295366.64333333331</v>
      </c>
      <c r="O56" s="220">
        <v>13481</v>
      </c>
      <c r="P56" s="220">
        <v>3501563.7180996877</v>
      </c>
      <c r="Q56" s="221">
        <v>2439.5474115882639</v>
      </c>
      <c r="R56" s="221">
        <v>2681.4037114060652</v>
      </c>
      <c r="S56" s="221">
        <v>90.980235509147647</v>
      </c>
      <c r="T56" s="381">
        <v>2439.5474115882639</v>
      </c>
      <c r="U56" s="222">
        <v>2746.534559255173</v>
      </c>
      <c r="V56" s="222">
        <v>88.822745862329128</v>
      </c>
      <c r="W56" s="223">
        <v>128443.43133190583</v>
      </c>
      <c r="X56" s="224">
        <v>89.486830932586514</v>
      </c>
      <c r="Y56" s="225">
        <v>94.317548370763021</v>
      </c>
      <c r="Z56" s="223">
        <v>0</v>
      </c>
      <c r="AA56" s="224">
        <v>0</v>
      </c>
      <c r="AB56" s="226">
        <v>94.317548370763021</v>
      </c>
      <c r="AC56" s="227">
        <v>0</v>
      </c>
      <c r="AD56" s="228">
        <v>0</v>
      </c>
      <c r="AE56" s="229">
        <v>0</v>
      </c>
      <c r="AF56" s="230">
        <v>0</v>
      </c>
      <c r="AG56" s="231">
        <v>94.317548370763021</v>
      </c>
      <c r="AH56" s="223">
        <v>128443.43133190583</v>
      </c>
      <c r="AI56" s="224">
        <v>89.486830932586514</v>
      </c>
      <c r="AJ56" s="226">
        <v>94.317548370763021</v>
      </c>
      <c r="AK56" s="232">
        <v>0</v>
      </c>
      <c r="AL56" s="444">
        <v>1.5473757547607989</v>
      </c>
      <c r="AM56" s="232">
        <v>90952.434812202366</v>
      </c>
      <c r="AN56" s="232">
        <v>21.219461216906645</v>
      </c>
      <c r="AO56" s="232">
        <v>103200.47526783729</v>
      </c>
      <c r="AP56" s="223">
        <v>194152.91008003964</v>
      </c>
      <c r="AQ56" s="224">
        <v>90.980235509147647</v>
      </c>
      <c r="AR56" s="224">
        <v>0</v>
      </c>
      <c r="AS56" s="233">
        <v>0</v>
      </c>
      <c r="AT56" s="234">
        <v>194152.91008003964</v>
      </c>
      <c r="AU56" s="254"/>
      <c r="AV56" s="221">
        <v>665</v>
      </c>
      <c r="AW56" s="221">
        <v>954496.66666666663</v>
      </c>
      <c r="AX56" s="271">
        <v>1.1280715807973046E-3</v>
      </c>
      <c r="AY56" s="298">
        <v>17767.127397557546</v>
      </c>
      <c r="AZ56" s="213"/>
      <c r="BA56" s="221">
        <v>117.14013644989704</v>
      </c>
      <c r="BB56" s="272">
        <v>1.554534486598883</v>
      </c>
      <c r="BC56" s="221">
        <v>1.0820806706563928</v>
      </c>
      <c r="BD56" s="272">
        <v>0.50474657095104136</v>
      </c>
      <c r="BE56" s="221">
        <v>0.9565326621474407</v>
      </c>
      <c r="BF56" s="272">
        <v>2.1570120291818244</v>
      </c>
      <c r="BG56" s="221">
        <v>2097.7724603741585</v>
      </c>
      <c r="BH56" s="272">
        <v>-0.4404417987458733</v>
      </c>
      <c r="BI56" s="221">
        <v>1.1641837213694055</v>
      </c>
      <c r="BJ56" s="445">
        <v>0</v>
      </c>
      <c r="BL56" s="412">
        <v>212.8</v>
      </c>
      <c r="BM56" s="425"/>
      <c r="BN56" s="235">
        <v>1459</v>
      </c>
      <c r="BO56" s="302">
        <v>2.14</v>
      </c>
      <c r="BP56" s="232">
        <v>2.14</v>
      </c>
      <c r="BQ56" s="71">
        <v>240026700</v>
      </c>
      <c r="BR56" s="235">
        <v>1405</v>
      </c>
      <c r="BS56" s="302">
        <v>2.14</v>
      </c>
      <c r="BT56" s="232">
        <v>2.14</v>
      </c>
      <c r="BU56" s="71">
        <v>255792650</v>
      </c>
      <c r="BV56" s="235">
        <v>1416</v>
      </c>
      <c r="BW56" s="302">
        <v>2.14</v>
      </c>
      <c r="BX56" s="232">
        <v>2.14</v>
      </c>
      <c r="BY56" s="71">
        <v>256832250</v>
      </c>
      <c r="BZ56" s="463">
        <v>-34509</v>
      </c>
      <c r="CA56" s="235">
        <v>3379813</v>
      </c>
      <c r="CB56" s="235">
        <v>83711</v>
      </c>
      <c r="CC56" s="235">
        <v>-47884</v>
      </c>
      <c r="CD56" s="235">
        <v>0</v>
      </c>
      <c r="CE56" s="235">
        <v>0</v>
      </c>
      <c r="CF56" s="235">
        <v>235109</v>
      </c>
      <c r="CG56" s="235">
        <v>11475</v>
      </c>
      <c r="CH56" s="235">
        <v>-5816</v>
      </c>
      <c r="CI56" s="235">
        <v>27317</v>
      </c>
      <c r="CJ56" s="235">
        <v>28996</v>
      </c>
      <c r="CK56" s="235">
        <v>555254</v>
      </c>
      <c r="CL56" s="235">
        <v>73434</v>
      </c>
      <c r="CM56" s="235">
        <v>-82944</v>
      </c>
      <c r="CN56" s="235">
        <v>0</v>
      </c>
      <c r="CO56" s="235">
        <v>0</v>
      </c>
      <c r="CP56" s="235">
        <v>5448</v>
      </c>
      <c r="CQ56" s="235">
        <v>786</v>
      </c>
      <c r="CR56" s="235">
        <v>-2824</v>
      </c>
      <c r="CS56" s="235">
        <v>0</v>
      </c>
      <c r="CT56" s="235">
        <v>2802</v>
      </c>
      <c r="CU56" s="235">
        <v>36807</v>
      </c>
      <c r="CV56" s="235">
        <v>0</v>
      </c>
      <c r="CW56" s="235">
        <v>4266975</v>
      </c>
      <c r="CX56" s="463">
        <v>-24927</v>
      </c>
      <c r="CY56" s="544">
        <v>3224182</v>
      </c>
      <c r="CZ56" s="544">
        <v>83991</v>
      </c>
      <c r="DA56" s="544">
        <v>-33841</v>
      </c>
      <c r="DB56" s="544">
        <v>-139</v>
      </c>
      <c r="DC56" s="544">
        <v>0</v>
      </c>
      <c r="DD56" s="544">
        <v>157274</v>
      </c>
      <c r="DE56" s="544">
        <v>8740</v>
      </c>
      <c r="DF56" s="544">
        <v>-3540</v>
      </c>
      <c r="DG56" s="544">
        <v>40832</v>
      </c>
      <c r="DH56" s="544">
        <v>30144</v>
      </c>
      <c r="DI56" s="544">
        <v>678938</v>
      </c>
      <c r="DJ56" s="544">
        <v>82357</v>
      </c>
      <c r="DK56" s="544">
        <v>-77185</v>
      </c>
      <c r="DL56" s="544">
        <v>0</v>
      </c>
      <c r="DM56" s="544">
        <v>0</v>
      </c>
      <c r="DN56" s="544">
        <v>-1905</v>
      </c>
      <c r="DO56" s="544">
        <v>727</v>
      </c>
      <c r="DP56" s="544">
        <v>0</v>
      </c>
      <c r="DQ56" s="544">
        <v>0</v>
      </c>
      <c r="DR56" s="544">
        <v>600</v>
      </c>
      <c r="DS56" s="544">
        <v>4415</v>
      </c>
      <c r="DT56" s="544">
        <v>0</v>
      </c>
      <c r="DU56" s="544">
        <v>4170663</v>
      </c>
      <c r="DV56" s="463">
        <v>-32288</v>
      </c>
      <c r="DW56" s="235">
        <v>2956933</v>
      </c>
      <c r="DX56" s="235">
        <v>92354</v>
      </c>
      <c r="DY56" s="235">
        <v>-50328</v>
      </c>
      <c r="DZ56" s="235">
        <v>-205</v>
      </c>
      <c r="EA56" s="235">
        <v>0</v>
      </c>
      <c r="EB56" s="235">
        <v>150663</v>
      </c>
      <c r="EC56" s="235">
        <v>10211</v>
      </c>
      <c r="ED56" s="235">
        <v>-4513</v>
      </c>
      <c r="EE56" s="235">
        <v>21265</v>
      </c>
      <c r="EF56" s="235">
        <v>31958</v>
      </c>
      <c r="EG56" s="235">
        <v>588901</v>
      </c>
      <c r="EH56" s="235">
        <v>152486</v>
      </c>
      <c r="EI56" s="235">
        <v>-89436</v>
      </c>
      <c r="EJ56" s="235">
        <v>0</v>
      </c>
      <c r="EK56" s="235">
        <v>0</v>
      </c>
      <c r="EL56" s="235">
        <v>-675</v>
      </c>
      <c r="EM56" s="235">
        <v>1049</v>
      </c>
      <c r="EN56" s="235">
        <v>-18</v>
      </c>
      <c r="EO56" s="235">
        <v>0</v>
      </c>
      <c r="EP56" s="235">
        <v>0</v>
      </c>
      <c r="EQ56" s="235">
        <v>8513</v>
      </c>
      <c r="ER56" s="235">
        <v>0</v>
      </c>
      <c r="ES56" s="235">
        <v>3836870</v>
      </c>
      <c r="ET56" s="254"/>
      <c r="EU56" s="254"/>
      <c r="EV56" s="254"/>
      <c r="EW56" s="254"/>
      <c r="EY56" s="397">
        <v>111.44257805318676</v>
      </c>
      <c r="EZ56" s="226">
        <v>1.396755081371819</v>
      </c>
      <c r="FA56" s="397">
        <v>1.2874401652283878</v>
      </c>
      <c r="FB56" s="226">
        <v>0.4461955997835918</v>
      </c>
      <c r="FC56" s="221">
        <v>0.86336474454196122</v>
      </c>
      <c r="FD56" s="226">
        <v>2.1701532114225563</v>
      </c>
      <c r="FE56" s="221">
        <v>2379.3576011730688</v>
      </c>
      <c r="FF56" s="226">
        <v>-0.38377429992549056</v>
      </c>
      <c r="FG56" s="221">
        <v>1.0992195481258644</v>
      </c>
      <c r="FH56" s="226">
        <v>0</v>
      </c>
      <c r="FI56" s="232"/>
      <c r="FJ56" s="393">
        <v>212.8</v>
      </c>
      <c r="FK56" s="430"/>
      <c r="FL56" s="468">
        <v>1.5567757009345793</v>
      </c>
      <c r="FM56" s="469">
        <v>91564.432438714168</v>
      </c>
      <c r="FN56" s="472">
        <v>21.348364485981307</v>
      </c>
      <c r="FO56" s="386">
        <v>104602.02411663004</v>
      </c>
      <c r="FQ56" s="390">
        <v>745.11</v>
      </c>
      <c r="FR56" s="391">
        <v>1063023.6000000001</v>
      </c>
      <c r="FS56" s="392">
        <v>1.2452375136509728E-3</v>
      </c>
      <c r="FT56" s="278">
        <v>19923.800218415567</v>
      </c>
      <c r="FV56" s="555">
        <v>0</v>
      </c>
      <c r="FW56" s="551">
        <v>0</v>
      </c>
      <c r="FX56" s="547">
        <v>40443</v>
      </c>
      <c r="FY56" s="545">
        <v>43736</v>
      </c>
      <c r="FZ56" s="555">
        <v>0</v>
      </c>
    </row>
    <row r="57" spans="1:182" x14ac:dyDescent="0.2">
      <c r="A57" s="65">
        <v>54</v>
      </c>
      <c r="B57" s="65">
        <v>691</v>
      </c>
      <c r="C57" s="66">
        <v>6511</v>
      </c>
      <c r="D57" s="67" t="s">
        <v>327</v>
      </c>
      <c r="E57" s="75"/>
      <c r="F57" s="220">
        <v>507.66666666666669</v>
      </c>
      <c r="G57" s="220">
        <v>1065210.6666666667</v>
      </c>
      <c r="H57" s="214">
        <v>1.9400000000000002</v>
      </c>
      <c r="I57" s="220">
        <v>549077.66323024046</v>
      </c>
      <c r="J57" s="220">
        <v>96022.333333333328</v>
      </c>
      <c r="K57" s="209">
        <v>0</v>
      </c>
      <c r="L57" s="216">
        <v>1.65</v>
      </c>
      <c r="M57" s="220">
        <v>905978.14432989678</v>
      </c>
      <c r="N57" s="220">
        <v>88369.036666666667</v>
      </c>
      <c r="O57" s="220">
        <v>3215.6666666666665</v>
      </c>
      <c r="P57" s="220">
        <v>997562.84766323026</v>
      </c>
      <c r="Q57" s="221">
        <v>1964.9957603346622</v>
      </c>
      <c r="R57" s="221">
        <v>2681.4037114060652</v>
      </c>
      <c r="S57" s="221">
        <v>73.282354013908062</v>
      </c>
      <c r="T57" s="381">
        <v>1964.9957603346622</v>
      </c>
      <c r="U57" s="222">
        <v>2746.534559255173</v>
      </c>
      <c r="V57" s="222">
        <v>71.544548882994775</v>
      </c>
      <c r="W57" s="223">
        <v>134567.68150274872</v>
      </c>
      <c r="X57" s="224">
        <v>265.07094189641901</v>
      </c>
      <c r="Y57" s="225">
        <v>83.167883028762077</v>
      </c>
      <c r="Z57" s="223">
        <v>38552</v>
      </c>
      <c r="AA57" s="224">
        <v>75.939592908732763</v>
      </c>
      <c r="AB57" s="226">
        <v>85.999966559701619</v>
      </c>
      <c r="AC57" s="227">
        <v>0</v>
      </c>
      <c r="AD57" s="228">
        <v>0</v>
      </c>
      <c r="AE57" s="229">
        <v>38552</v>
      </c>
      <c r="AF57" s="230">
        <v>75.939592908732763</v>
      </c>
      <c r="AG57" s="231">
        <v>85.999966559701619</v>
      </c>
      <c r="AH57" s="223">
        <v>173119.68150274872</v>
      </c>
      <c r="AI57" s="224">
        <v>341.01053480515179</v>
      </c>
      <c r="AJ57" s="226">
        <v>85.999966559701619</v>
      </c>
      <c r="AK57" s="232">
        <v>0</v>
      </c>
      <c r="AL57" s="444">
        <v>1.8673670387393302</v>
      </c>
      <c r="AM57" s="232">
        <v>42953.137917547152</v>
      </c>
      <c r="AN57" s="232">
        <v>31.374917925147734</v>
      </c>
      <c r="AO57" s="232">
        <v>77989.852094615388</v>
      </c>
      <c r="AP57" s="223">
        <v>120942.99001216254</v>
      </c>
      <c r="AQ57" s="224">
        <v>73.282354013908062</v>
      </c>
      <c r="AR57" s="224">
        <v>0</v>
      </c>
      <c r="AS57" s="233">
        <v>0</v>
      </c>
      <c r="AT57" s="234">
        <v>120942.99001216254</v>
      </c>
      <c r="AU57" s="254"/>
      <c r="AV57" s="221">
        <v>633.80999999999995</v>
      </c>
      <c r="AW57" s="221">
        <v>321764.20999999996</v>
      </c>
      <c r="AX57" s="271">
        <v>3.8027692887214118E-4</v>
      </c>
      <c r="AY57" s="298">
        <v>5989.3616297362232</v>
      </c>
      <c r="AZ57" s="213"/>
      <c r="BA57" s="221">
        <v>104.99345037912342</v>
      </c>
      <c r="BB57" s="272">
        <v>1.2640429181399864</v>
      </c>
      <c r="BC57" s="221">
        <v>-7.8751582677315213</v>
      </c>
      <c r="BD57" s="272">
        <v>-0.36490820244244399</v>
      </c>
      <c r="BE57" s="221">
        <v>1.6122845524313876</v>
      </c>
      <c r="BF57" s="272">
        <v>3.6620863723667409</v>
      </c>
      <c r="BG57" s="221">
        <v>6239.6688856060891</v>
      </c>
      <c r="BH57" s="272">
        <v>0.74448868946231528</v>
      </c>
      <c r="BI57" s="221">
        <v>0.95418309965049208</v>
      </c>
      <c r="BJ57" s="445">
        <v>0</v>
      </c>
      <c r="BL57" s="412">
        <v>92.82</v>
      </c>
      <c r="BM57" s="425"/>
      <c r="BN57" s="235">
        <v>504</v>
      </c>
      <c r="BO57" s="302">
        <v>1.94</v>
      </c>
      <c r="BP57" s="232">
        <v>1.94</v>
      </c>
      <c r="BQ57" s="71">
        <v>68234040</v>
      </c>
      <c r="BR57" s="235">
        <v>501</v>
      </c>
      <c r="BS57" s="302">
        <v>1.94</v>
      </c>
      <c r="BT57" s="232">
        <v>1.94</v>
      </c>
      <c r="BU57" s="71">
        <v>76272960</v>
      </c>
      <c r="BV57" s="235">
        <v>503</v>
      </c>
      <c r="BW57" s="302">
        <v>1.94</v>
      </c>
      <c r="BX57" s="232">
        <v>1.94</v>
      </c>
      <c r="BY57" s="71">
        <v>76652760</v>
      </c>
      <c r="BZ57" s="463">
        <v>-27735</v>
      </c>
      <c r="CA57" s="235">
        <v>875639</v>
      </c>
      <c r="CB57" s="235">
        <v>26611</v>
      </c>
      <c r="CC57" s="235">
        <v>-21284</v>
      </c>
      <c r="CD57" s="235">
        <v>0</v>
      </c>
      <c r="CE57" s="235">
        <v>0</v>
      </c>
      <c r="CF57" s="235">
        <v>51579</v>
      </c>
      <c r="CG57" s="235">
        <v>3597</v>
      </c>
      <c r="CH57" s="235">
        <v>-1703</v>
      </c>
      <c r="CI57" s="235">
        <v>5791</v>
      </c>
      <c r="CJ57" s="235">
        <v>12306</v>
      </c>
      <c r="CK57" s="235">
        <v>96381</v>
      </c>
      <c r="CL57" s="235">
        <v>17315</v>
      </c>
      <c r="CM57" s="235">
        <v>-323</v>
      </c>
      <c r="CN57" s="235">
        <v>0</v>
      </c>
      <c r="CO57" s="235">
        <v>0</v>
      </c>
      <c r="CP57" s="235">
        <v>4079</v>
      </c>
      <c r="CQ57" s="235">
        <v>187</v>
      </c>
      <c r="CR57" s="235">
        <v>0</v>
      </c>
      <c r="CS57" s="235">
        <v>0</v>
      </c>
      <c r="CT57" s="235">
        <v>0</v>
      </c>
      <c r="CU57" s="235">
        <v>9233</v>
      </c>
      <c r="CV57" s="235">
        <v>0</v>
      </c>
      <c r="CW57" s="235">
        <v>1051673</v>
      </c>
      <c r="CX57" s="463">
        <v>-21406</v>
      </c>
      <c r="CY57" s="544">
        <v>848334</v>
      </c>
      <c r="CZ57" s="544">
        <v>16611</v>
      </c>
      <c r="DA57" s="544">
        <v>-11511</v>
      </c>
      <c r="DB57" s="544">
        <v>0</v>
      </c>
      <c r="DC57" s="544">
        <v>0</v>
      </c>
      <c r="DD57" s="544">
        <v>55965</v>
      </c>
      <c r="DE57" s="544">
        <v>1627</v>
      </c>
      <c r="DF57" s="544">
        <v>-538</v>
      </c>
      <c r="DG57" s="544">
        <v>17546</v>
      </c>
      <c r="DH57" s="544">
        <v>15850</v>
      </c>
      <c r="DI57" s="544">
        <v>210204</v>
      </c>
      <c r="DJ57" s="544">
        <v>2340</v>
      </c>
      <c r="DK57" s="544">
        <v>-7923</v>
      </c>
      <c r="DL57" s="544">
        <v>0</v>
      </c>
      <c r="DM57" s="544">
        <v>0</v>
      </c>
      <c r="DN57" s="544">
        <v>-423</v>
      </c>
      <c r="DO57" s="544">
        <v>56</v>
      </c>
      <c r="DP57" s="544">
        <v>0</v>
      </c>
      <c r="DQ57" s="544">
        <v>0</v>
      </c>
      <c r="DR57" s="544">
        <v>0</v>
      </c>
      <c r="DS57" s="544">
        <v>5297</v>
      </c>
      <c r="DT57" s="544">
        <v>0</v>
      </c>
      <c r="DU57" s="544">
        <v>1132029</v>
      </c>
      <c r="DV57" s="463">
        <v>-32990</v>
      </c>
      <c r="DW57" s="235">
        <v>901375</v>
      </c>
      <c r="DX57" s="235">
        <v>26258</v>
      </c>
      <c r="DY57" s="235">
        <v>-9402</v>
      </c>
      <c r="DZ57" s="235">
        <v>0</v>
      </c>
      <c r="EA57" s="235">
        <v>0</v>
      </c>
      <c r="EB57" s="235">
        <v>55977</v>
      </c>
      <c r="EC57" s="235">
        <v>2542</v>
      </c>
      <c r="ED57" s="235">
        <v>-1024</v>
      </c>
      <c r="EE57" s="235">
        <v>4753</v>
      </c>
      <c r="EF57" s="235">
        <v>15888</v>
      </c>
      <c r="EG57" s="235">
        <v>-117093</v>
      </c>
      <c r="EH57" s="235">
        <v>2956</v>
      </c>
      <c r="EI57" s="235">
        <v>0</v>
      </c>
      <c r="EJ57" s="235">
        <v>0</v>
      </c>
      <c r="EK57" s="235">
        <v>0</v>
      </c>
      <c r="EL57" s="235">
        <v>3820</v>
      </c>
      <c r="EM57" s="235">
        <v>29</v>
      </c>
      <c r="EN57" s="235">
        <v>0</v>
      </c>
      <c r="EO57" s="235">
        <v>0</v>
      </c>
      <c r="EP57" s="235">
        <v>0</v>
      </c>
      <c r="EQ57" s="235">
        <v>16956</v>
      </c>
      <c r="ER57" s="235">
        <v>0</v>
      </c>
      <c r="ES57" s="235">
        <v>870045</v>
      </c>
      <c r="ET57" s="254"/>
      <c r="EU57" s="254"/>
      <c r="EV57" s="254"/>
      <c r="EW57" s="254"/>
      <c r="EY57" s="397">
        <v>87.593752053227206</v>
      </c>
      <c r="EZ57" s="226">
        <v>0.83473710668173939</v>
      </c>
      <c r="FA57" s="397">
        <v>-15.985365030058516</v>
      </c>
      <c r="FB57" s="226">
        <v>-0.76392640692610325</v>
      </c>
      <c r="FC57" s="221">
        <v>1.2818858361930894</v>
      </c>
      <c r="FD57" s="226">
        <v>3.2098732067090219</v>
      </c>
      <c r="FE57" s="221">
        <v>6565.4724310505926</v>
      </c>
      <c r="FF57" s="226">
        <v>0.80938413622591154</v>
      </c>
      <c r="FG57" s="221">
        <v>0.61782494255968656</v>
      </c>
      <c r="FH57" s="226">
        <v>0</v>
      </c>
      <c r="FI57" s="232"/>
      <c r="FJ57" s="393">
        <v>92.82</v>
      </c>
      <c r="FK57" s="430"/>
      <c r="FL57" s="468">
        <v>1.885941644562334</v>
      </c>
      <c r="FM57" s="469">
        <v>43174.228682530673</v>
      </c>
      <c r="FN57" s="472">
        <v>31.687002652519894</v>
      </c>
      <c r="FO57" s="386">
        <v>77750.889551160799</v>
      </c>
      <c r="FQ57" s="390">
        <v>777.75</v>
      </c>
      <c r="FR57" s="391">
        <v>390949</v>
      </c>
      <c r="FS57" s="392">
        <v>4.5796194997395551E-4</v>
      </c>
      <c r="FT57" s="278">
        <v>7327.3911995832887</v>
      </c>
      <c r="FV57" s="555">
        <v>0</v>
      </c>
      <c r="FW57" s="551">
        <v>0</v>
      </c>
      <c r="FX57" s="547">
        <v>9647</v>
      </c>
      <c r="FY57" s="545">
        <v>10895</v>
      </c>
      <c r="FZ57" s="555">
        <v>0</v>
      </c>
    </row>
    <row r="58" spans="1:182" x14ac:dyDescent="0.2">
      <c r="A58" s="65">
        <v>55</v>
      </c>
      <c r="B58" s="65">
        <v>575</v>
      </c>
      <c r="C58" s="66">
        <v>1205</v>
      </c>
      <c r="D58" s="67" t="s">
        <v>49</v>
      </c>
      <c r="E58" s="75"/>
      <c r="F58" s="220">
        <v>425</v>
      </c>
      <c r="G58" s="220">
        <v>804038</v>
      </c>
      <c r="H58" s="214">
        <v>1.99</v>
      </c>
      <c r="I58" s="220">
        <v>404039.19597989949</v>
      </c>
      <c r="J58" s="220">
        <v>105200.66666666667</v>
      </c>
      <c r="K58" s="209">
        <v>0</v>
      </c>
      <c r="L58" s="216">
        <v>1.65</v>
      </c>
      <c r="M58" s="220">
        <v>666664.67336683406</v>
      </c>
      <c r="N58" s="220">
        <v>86216.973333333328</v>
      </c>
      <c r="O58" s="220">
        <v>208</v>
      </c>
      <c r="P58" s="220">
        <v>753089.64670016745</v>
      </c>
      <c r="Q58" s="221">
        <v>1771.9756392945117</v>
      </c>
      <c r="R58" s="221">
        <v>2681.4037114060652</v>
      </c>
      <c r="S58" s="221">
        <v>66.083881056662264</v>
      </c>
      <c r="T58" s="381">
        <v>1771.9756392945117</v>
      </c>
      <c r="U58" s="222">
        <v>2746.534559255173</v>
      </c>
      <c r="V58" s="222">
        <v>64.516779274572471</v>
      </c>
      <c r="W58" s="223">
        <v>143007.5643395418</v>
      </c>
      <c r="X58" s="224">
        <v>336.48838668127485</v>
      </c>
      <c r="Y58" s="225">
        <v>78.632845065697225</v>
      </c>
      <c r="Z58" s="223">
        <v>83956</v>
      </c>
      <c r="AA58" s="224">
        <v>197.54352941176469</v>
      </c>
      <c r="AB58" s="226">
        <v>86.000013559253816</v>
      </c>
      <c r="AC58" s="227">
        <v>0</v>
      </c>
      <c r="AD58" s="228">
        <v>0</v>
      </c>
      <c r="AE58" s="229">
        <v>83956</v>
      </c>
      <c r="AF58" s="230">
        <v>197.54352941176469</v>
      </c>
      <c r="AG58" s="231">
        <v>86.000013559253816</v>
      </c>
      <c r="AH58" s="223">
        <v>226963.5643395418</v>
      </c>
      <c r="AI58" s="224">
        <v>534.03191609303951</v>
      </c>
      <c r="AJ58" s="226">
        <v>86.000013559253816</v>
      </c>
      <c r="AK58" s="232">
        <v>0</v>
      </c>
      <c r="AL58" s="444">
        <v>1.6305882352941177</v>
      </c>
      <c r="AM58" s="232">
        <v>29278.552423857986</v>
      </c>
      <c r="AN58" s="232">
        <v>12.710588235294118</v>
      </c>
      <c r="AO58" s="232">
        <v>1456.2415707239704</v>
      </c>
      <c r="AP58" s="223">
        <v>30734.793994581956</v>
      </c>
      <c r="AQ58" s="224">
        <v>66.083881056662264</v>
      </c>
      <c r="AR58" s="224">
        <v>0</v>
      </c>
      <c r="AS58" s="233">
        <v>0</v>
      </c>
      <c r="AT58" s="234">
        <v>30734.793994581956</v>
      </c>
      <c r="AU58" s="254"/>
      <c r="AV58" s="221">
        <v>599.48</v>
      </c>
      <c r="AW58" s="221">
        <v>254779</v>
      </c>
      <c r="AX58" s="271">
        <v>3.011104798172403E-4</v>
      </c>
      <c r="AY58" s="298">
        <v>4742.4900571215348</v>
      </c>
      <c r="AZ58" s="213"/>
      <c r="BA58" s="221">
        <v>82.457640278045616</v>
      </c>
      <c r="BB58" s="272">
        <v>0.72509239413611759</v>
      </c>
      <c r="BC58" s="221">
        <v>-3.9789805207034754</v>
      </c>
      <c r="BD58" s="272">
        <v>1.3370148620750108E-2</v>
      </c>
      <c r="BE58" s="221">
        <v>0.17757804202311064</v>
      </c>
      <c r="BF58" s="272">
        <v>0.36916416991476508</v>
      </c>
      <c r="BG58" s="221">
        <v>972.89297369130247</v>
      </c>
      <c r="BH58" s="272">
        <v>-0.76225187376624415</v>
      </c>
      <c r="BI58" s="221">
        <v>0.46746964660946921</v>
      </c>
      <c r="BJ58" s="445">
        <v>0</v>
      </c>
      <c r="BL58" s="412">
        <v>73.36</v>
      </c>
      <c r="BM58" s="425"/>
      <c r="BN58" s="235">
        <v>429</v>
      </c>
      <c r="BO58" s="302">
        <v>1.99</v>
      </c>
      <c r="BP58" s="232">
        <v>1.99</v>
      </c>
      <c r="BQ58" s="71">
        <v>66133333</v>
      </c>
      <c r="BR58" s="235">
        <v>414</v>
      </c>
      <c r="BS58" s="302">
        <v>1.99</v>
      </c>
      <c r="BT58" s="232">
        <v>1.99</v>
      </c>
      <c r="BU58" s="71">
        <v>76428333</v>
      </c>
      <c r="BV58" s="235">
        <v>412</v>
      </c>
      <c r="BW58" s="302">
        <v>1.99</v>
      </c>
      <c r="BX58" s="232">
        <v>1.99</v>
      </c>
      <c r="BY58" s="71">
        <v>76028500</v>
      </c>
      <c r="BZ58" s="463">
        <v>-11329</v>
      </c>
      <c r="CA58" s="235">
        <v>655797</v>
      </c>
      <c r="CB58" s="235">
        <v>25226</v>
      </c>
      <c r="CC58" s="235">
        <v>-17178</v>
      </c>
      <c r="CD58" s="235">
        <v>0</v>
      </c>
      <c r="CE58" s="235">
        <v>0</v>
      </c>
      <c r="CF58" s="235">
        <v>57296</v>
      </c>
      <c r="CG58" s="235">
        <v>8149</v>
      </c>
      <c r="CH58" s="235">
        <v>-795</v>
      </c>
      <c r="CI58" s="235">
        <v>14159</v>
      </c>
      <c r="CJ58" s="235">
        <v>0</v>
      </c>
      <c r="CK58" s="235">
        <v>8719</v>
      </c>
      <c r="CL58" s="235">
        <v>6731</v>
      </c>
      <c r="CM58" s="235">
        <v>-9294</v>
      </c>
      <c r="CN58" s="235">
        <v>0</v>
      </c>
      <c r="CO58" s="235">
        <v>0</v>
      </c>
      <c r="CP58" s="235">
        <v>1012</v>
      </c>
      <c r="CQ58" s="235">
        <v>53</v>
      </c>
      <c r="CR58" s="235">
        <v>0</v>
      </c>
      <c r="CS58" s="235">
        <v>0</v>
      </c>
      <c r="CT58" s="235">
        <v>41</v>
      </c>
      <c r="CU58" s="235">
        <v>16</v>
      </c>
      <c r="CV58" s="235">
        <v>0</v>
      </c>
      <c r="CW58" s="235">
        <v>738603</v>
      </c>
      <c r="CX58" s="463">
        <v>-13380</v>
      </c>
      <c r="CY58" s="544">
        <v>764740</v>
      </c>
      <c r="CZ58" s="544">
        <v>14418</v>
      </c>
      <c r="DA58" s="544">
        <v>-51361</v>
      </c>
      <c r="DB58" s="544">
        <v>0</v>
      </c>
      <c r="DC58" s="544">
        <v>0</v>
      </c>
      <c r="DD58" s="544">
        <v>64219</v>
      </c>
      <c r="DE58" s="544">
        <v>5925</v>
      </c>
      <c r="DF58" s="544">
        <v>-2955</v>
      </c>
      <c r="DG58" s="544">
        <v>14915</v>
      </c>
      <c r="DH58" s="544">
        <v>0</v>
      </c>
      <c r="DI58" s="544">
        <v>11738</v>
      </c>
      <c r="DJ58" s="544">
        <v>2190</v>
      </c>
      <c r="DK58" s="544">
        <v>0</v>
      </c>
      <c r="DL58" s="544">
        <v>0</v>
      </c>
      <c r="DM58" s="544">
        <v>0</v>
      </c>
      <c r="DN58" s="544">
        <v>433</v>
      </c>
      <c r="DO58" s="544">
        <v>62</v>
      </c>
      <c r="DP58" s="544">
        <v>0</v>
      </c>
      <c r="DQ58" s="544">
        <v>0</v>
      </c>
      <c r="DR58" s="544">
        <v>-16</v>
      </c>
      <c r="DS58" s="544">
        <v>0</v>
      </c>
      <c r="DT58" s="544">
        <v>0</v>
      </c>
      <c r="DU58" s="544">
        <v>810928</v>
      </c>
      <c r="DV58" s="463">
        <v>-14549</v>
      </c>
      <c r="DW58" s="235">
        <v>747338</v>
      </c>
      <c r="DX58" s="235">
        <v>15096</v>
      </c>
      <c r="DY58" s="235">
        <v>-18047</v>
      </c>
      <c r="DZ58" s="235">
        <v>-6172</v>
      </c>
      <c r="EA58" s="235">
        <v>0</v>
      </c>
      <c r="EB58" s="235">
        <v>121296</v>
      </c>
      <c r="EC58" s="235">
        <v>6407</v>
      </c>
      <c r="ED58" s="235">
        <v>-2225</v>
      </c>
      <c r="EE58" s="235">
        <v>7038</v>
      </c>
      <c r="EF58" s="235">
        <v>0</v>
      </c>
      <c r="EG58" s="235">
        <v>14788</v>
      </c>
      <c r="EH58" s="235">
        <v>1455</v>
      </c>
      <c r="EI58" s="235">
        <v>-1968</v>
      </c>
      <c r="EJ58" s="235">
        <v>0</v>
      </c>
      <c r="EK58" s="235">
        <v>0</v>
      </c>
      <c r="EL58" s="235">
        <v>720</v>
      </c>
      <c r="EM58" s="235">
        <v>32</v>
      </c>
      <c r="EN58" s="235">
        <v>-376</v>
      </c>
      <c r="EO58" s="235">
        <v>0</v>
      </c>
      <c r="EP58" s="235">
        <v>0</v>
      </c>
      <c r="EQ58" s="235">
        <v>29</v>
      </c>
      <c r="ER58" s="235">
        <v>0</v>
      </c>
      <c r="ES58" s="235">
        <v>870862</v>
      </c>
      <c r="ET58" s="254"/>
      <c r="EU58" s="254"/>
      <c r="EV58" s="254"/>
      <c r="EW58" s="254"/>
      <c r="EY58" s="397">
        <v>97.101762515432597</v>
      </c>
      <c r="EZ58" s="226">
        <v>1.0588015022754607</v>
      </c>
      <c r="FA58" s="397">
        <v>-4.9458518523014456</v>
      </c>
      <c r="FB58" s="226">
        <v>9.4950314984277254E-3</v>
      </c>
      <c r="FC58" s="221">
        <v>0.19484879448504147</v>
      </c>
      <c r="FD58" s="226">
        <v>0.50937812909646496</v>
      </c>
      <c r="FE58" s="221">
        <v>1155.8359410155099</v>
      </c>
      <c r="FF58" s="226">
        <v>-0.73251179279394874</v>
      </c>
      <c r="FG58" s="221">
        <v>0.57754661391607554</v>
      </c>
      <c r="FH58" s="226">
        <v>0</v>
      </c>
      <c r="FI58" s="232"/>
      <c r="FJ58" s="393">
        <v>73.36</v>
      </c>
      <c r="FK58" s="430"/>
      <c r="FL58" s="468">
        <v>1.656573705179283</v>
      </c>
      <c r="FM58" s="469">
        <v>29602.404738241818</v>
      </c>
      <c r="FN58" s="472">
        <v>12.913147410358567</v>
      </c>
      <c r="FO58" s="386">
        <v>2903.2639115195152</v>
      </c>
      <c r="FQ58" s="390">
        <v>640.65</v>
      </c>
      <c r="FR58" s="391">
        <v>268005.25</v>
      </c>
      <c r="FS58" s="392">
        <v>3.1394429169343685E-4</v>
      </c>
      <c r="FT58" s="278">
        <v>5023.1086670949899</v>
      </c>
      <c r="FV58" s="555">
        <v>0</v>
      </c>
      <c r="FW58" s="551">
        <v>0</v>
      </c>
      <c r="FX58" s="547">
        <v>624</v>
      </c>
      <c r="FY58" s="545">
        <v>457</v>
      </c>
      <c r="FZ58" s="555">
        <v>0</v>
      </c>
    </row>
    <row r="59" spans="1:182" x14ac:dyDescent="0.2">
      <c r="A59" s="65">
        <v>56</v>
      </c>
      <c r="B59" s="65">
        <v>761</v>
      </c>
      <c r="C59" s="66">
        <v>1501</v>
      </c>
      <c r="D59" s="67" t="s">
        <v>75</v>
      </c>
      <c r="E59" s="75"/>
      <c r="F59" s="220">
        <v>846.33333333333337</v>
      </c>
      <c r="G59" s="220">
        <v>1400658.3333333333</v>
      </c>
      <c r="H59" s="214">
        <v>1.6666666666666667</v>
      </c>
      <c r="I59" s="220">
        <v>839908.57843137253</v>
      </c>
      <c r="J59" s="220">
        <v>134504.66666666666</v>
      </c>
      <c r="K59" s="209">
        <v>0</v>
      </c>
      <c r="L59" s="216">
        <v>1.65</v>
      </c>
      <c r="M59" s="220">
        <v>1385849.1544117648</v>
      </c>
      <c r="N59" s="220">
        <v>135695.08666666667</v>
      </c>
      <c r="O59" s="220">
        <v>3650.6666666666665</v>
      </c>
      <c r="P59" s="220">
        <v>1525194.907745098</v>
      </c>
      <c r="Q59" s="221">
        <v>1802.1208047401708</v>
      </c>
      <c r="R59" s="221">
        <v>2681.4037114060652</v>
      </c>
      <c r="S59" s="221">
        <v>67.208111821221465</v>
      </c>
      <c r="T59" s="381">
        <v>1802.1208047401708</v>
      </c>
      <c r="U59" s="222">
        <v>2746.534559255173</v>
      </c>
      <c r="V59" s="222">
        <v>65.614350224265308</v>
      </c>
      <c r="W59" s="223">
        <v>275341.5803363804</v>
      </c>
      <c r="X59" s="224">
        <v>325.33467546638093</v>
      </c>
      <c r="Y59" s="225">
        <v>79.341110447369516</v>
      </c>
      <c r="Z59" s="223">
        <v>151114</v>
      </c>
      <c r="AA59" s="224">
        <v>178.55139818826308</v>
      </c>
      <c r="AB59" s="226">
        <v>85.999988311554887</v>
      </c>
      <c r="AC59" s="227">
        <v>0</v>
      </c>
      <c r="AD59" s="228">
        <v>0</v>
      </c>
      <c r="AE59" s="229">
        <v>151114</v>
      </c>
      <c r="AF59" s="230">
        <v>178.55139818826308</v>
      </c>
      <c r="AG59" s="231">
        <v>85.999988311554887</v>
      </c>
      <c r="AH59" s="223">
        <v>426455.5803363804</v>
      </c>
      <c r="AI59" s="224">
        <v>503.88607365464401</v>
      </c>
      <c r="AJ59" s="226">
        <v>85.999988311554887</v>
      </c>
      <c r="AK59" s="232">
        <v>0</v>
      </c>
      <c r="AL59" s="444">
        <v>3.880267821977156</v>
      </c>
      <c r="AM59" s="232">
        <v>184697.45660715189</v>
      </c>
      <c r="AN59" s="232">
        <v>43.592753052382825</v>
      </c>
      <c r="AO59" s="232">
        <v>213229.33721876444</v>
      </c>
      <c r="AP59" s="223">
        <v>397926.79382591636</v>
      </c>
      <c r="AQ59" s="224">
        <v>67.208111821221465</v>
      </c>
      <c r="AR59" s="224">
        <v>0</v>
      </c>
      <c r="AS59" s="233">
        <v>0</v>
      </c>
      <c r="AT59" s="234">
        <v>397926.79382591636</v>
      </c>
      <c r="AU59" s="254"/>
      <c r="AV59" s="221">
        <v>387.05</v>
      </c>
      <c r="AW59" s="221">
        <v>327573.31666666671</v>
      </c>
      <c r="AX59" s="271">
        <v>3.8714241973170793E-4</v>
      </c>
      <c r="AY59" s="298">
        <v>6097.4931107743996</v>
      </c>
      <c r="AZ59" s="213"/>
      <c r="BA59" s="221">
        <v>21.784654103224057</v>
      </c>
      <c r="BB59" s="272">
        <v>-0.72591990784612481</v>
      </c>
      <c r="BC59" s="221">
        <v>-14.80324728912038</v>
      </c>
      <c r="BD59" s="272">
        <v>-1.0375536157655569</v>
      </c>
      <c r="BE59" s="221">
        <v>3.3764532177984093E-2</v>
      </c>
      <c r="BF59" s="272">
        <v>3.908502400861083E-2</v>
      </c>
      <c r="BG59" s="221">
        <v>4253.0767078658109</v>
      </c>
      <c r="BH59" s="272">
        <v>0.17615636113555302</v>
      </c>
      <c r="BI59" s="221">
        <v>-0.47513621518465599</v>
      </c>
      <c r="BJ59" s="445">
        <v>0</v>
      </c>
      <c r="BL59" s="412">
        <v>152.16</v>
      </c>
      <c r="BM59" s="425"/>
      <c r="BN59" s="235">
        <v>843</v>
      </c>
      <c r="BO59" s="302">
        <v>1.7</v>
      </c>
      <c r="BP59" s="232">
        <v>1.7</v>
      </c>
      <c r="BQ59" s="71">
        <v>103495300</v>
      </c>
      <c r="BR59" s="235">
        <v>852</v>
      </c>
      <c r="BS59" s="302">
        <v>1.6</v>
      </c>
      <c r="BT59" s="232">
        <v>1.6</v>
      </c>
      <c r="BU59" s="71">
        <v>121279120</v>
      </c>
      <c r="BV59" s="235">
        <v>849</v>
      </c>
      <c r="BW59" s="302">
        <v>1.6</v>
      </c>
      <c r="BX59" s="232">
        <v>1.6</v>
      </c>
      <c r="BY59" s="71">
        <v>122921070</v>
      </c>
      <c r="BZ59" s="463">
        <v>-3326</v>
      </c>
      <c r="CA59" s="235">
        <v>1063967</v>
      </c>
      <c r="CB59" s="235">
        <v>59298</v>
      </c>
      <c r="CC59" s="235">
        <v>-44482</v>
      </c>
      <c r="CD59" s="235">
        <v>0</v>
      </c>
      <c r="CE59" s="235">
        <v>0</v>
      </c>
      <c r="CF59" s="235">
        <v>123581</v>
      </c>
      <c r="CG59" s="235">
        <v>13212</v>
      </c>
      <c r="CH59" s="235">
        <v>-9355</v>
      </c>
      <c r="CI59" s="235">
        <v>15267</v>
      </c>
      <c r="CJ59" s="235">
        <v>401</v>
      </c>
      <c r="CK59" s="235">
        <v>53906</v>
      </c>
      <c r="CL59" s="235">
        <v>42092</v>
      </c>
      <c r="CM59" s="235">
        <v>0</v>
      </c>
      <c r="CN59" s="235">
        <v>0</v>
      </c>
      <c r="CO59" s="235">
        <v>0</v>
      </c>
      <c r="CP59" s="235">
        <v>1130</v>
      </c>
      <c r="CQ59" s="235">
        <v>263</v>
      </c>
      <c r="CR59" s="235">
        <v>-262</v>
      </c>
      <c r="CS59" s="235">
        <v>0</v>
      </c>
      <c r="CT59" s="235">
        <v>0</v>
      </c>
      <c r="CU59" s="235">
        <v>1625</v>
      </c>
      <c r="CV59" s="235">
        <v>0</v>
      </c>
      <c r="CW59" s="235">
        <v>1317317</v>
      </c>
      <c r="CX59" s="463">
        <v>-7878</v>
      </c>
      <c r="CY59" s="544">
        <v>1109362</v>
      </c>
      <c r="CZ59" s="544">
        <v>47639</v>
      </c>
      <c r="DA59" s="544">
        <v>-27365</v>
      </c>
      <c r="DB59" s="544">
        <v>0</v>
      </c>
      <c r="DC59" s="544">
        <v>0</v>
      </c>
      <c r="DD59" s="544">
        <v>133913</v>
      </c>
      <c r="DE59" s="544">
        <v>11387</v>
      </c>
      <c r="DF59" s="544">
        <v>-10269</v>
      </c>
      <c r="DG59" s="544">
        <v>30306</v>
      </c>
      <c r="DH59" s="544">
        <v>510</v>
      </c>
      <c r="DI59" s="544">
        <v>1880</v>
      </c>
      <c r="DJ59" s="544">
        <v>14604</v>
      </c>
      <c r="DK59" s="544">
        <v>-20</v>
      </c>
      <c r="DL59" s="544">
        <v>0</v>
      </c>
      <c r="DM59" s="544">
        <v>0</v>
      </c>
      <c r="DN59" s="544">
        <v>867</v>
      </c>
      <c r="DO59" s="544">
        <v>321</v>
      </c>
      <c r="DP59" s="544">
        <v>-535</v>
      </c>
      <c r="DQ59" s="544">
        <v>0</v>
      </c>
      <c r="DR59" s="544">
        <v>0</v>
      </c>
      <c r="DS59" s="544">
        <v>218</v>
      </c>
      <c r="DT59" s="544">
        <v>0</v>
      </c>
      <c r="DU59" s="544">
        <v>1304940</v>
      </c>
      <c r="DV59" s="463">
        <v>-5387</v>
      </c>
      <c r="DW59" s="235">
        <v>1033805</v>
      </c>
      <c r="DX59" s="235">
        <v>52874</v>
      </c>
      <c r="DY59" s="235">
        <v>-31523</v>
      </c>
      <c r="DZ59" s="235">
        <v>0</v>
      </c>
      <c r="EA59" s="235">
        <v>0</v>
      </c>
      <c r="EB59" s="235">
        <v>126321</v>
      </c>
      <c r="EC59" s="235">
        <v>12904</v>
      </c>
      <c r="ED59" s="235">
        <v>-11481</v>
      </c>
      <c r="EE59" s="235">
        <v>14262</v>
      </c>
      <c r="EF59" s="235">
        <v>668</v>
      </c>
      <c r="EG59" s="235">
        <v>260317</v>
      </c>
      <c r="EH59" s="235">
        <v>16004</v>
      </c>
      <c r="EI59" s="235">
        <v>-6</v>
      </c>
      <c r="EJ59" s="235">
        <v>0</v>
      </c>
      <c r="EK59" s="235">
        <v>0</v>
      </c>
      <c r="EL59" s="235">
        <v>292</v>
      </c>
      <c r="EM59" s="235">
        <v>119</v>
      </c>
      <c r="EN59" s="235">
        <v>-26</v>
      </c>
      <c r="EO59" s="235">
        <v>0</v>
      </c>
      <c r="EP59" s="235">
        <v>0</v>
      </c>
      <c r="EQ59" s="235">
        <v>452</v>
      </c>
      <c r="ER59" s="235">
        <v>0</v>
      </c>
      <c r="ES59" s="235">
        <v>1469595</v>
      </c>
      <c r="ET59" s="254"/>
      <c r="EU59" s="254"/>
      <c r="EV59" s="254"/>
      <c r="EW59" s="254"/>
      <c r="EY59" s="397">
        <v>20.824053025896291</v>
      </c>
      <c r="EZ59" s="226">
        <v>-0.73874793690364859</v>
      </c>
      <c r="FA59" s="397">
        <v>-22.074349979589869</v>
      </c>
      <c r="FB59" s="226">
        <v>-1.1905169116324594</v>
      </c>
      <c r="FC59" s="221">
        <v>4.7742985942696513E-2</v>
      </c>
      <c r="FD59" s="226">
        <v>0.14392737018524113</v>
      </c>
      <c r="FE59" s="221">
        <v>4597.8689661336866</v>
      </c>
      <c r="FF59" s="226">
        <v>0.24856276161612259</v>
      </c>
      <c r="FG59" s="221">
        <v>-0.50847505999174736</v>
      </c>
      <c r="FH59" s="226">
        <v>0</v>
      </c>
      <c r="FI59" s="232"/>
      <c r="FJ59" s="393">
        <v>152.16</v>
      </c>
      <c r="FK59" s="430"/>
      <c r="FL59" s="468">
        <v>3.8726415094339623</v>
      </c>
      <c r="FM59" s="469">
        <v>183948.5847673456</v>
      </c>
      <c r="FN59" s="472">
        <v>43.507075471698116</v>
      </c>
      <c r="FO59" s="386">
        <v>210043.09020601041</v>
      </c>
      <c r="FQ59" s="390">
        <v>412.03</v>
      </c>
      <c r="FR59" s="391">
        <v>349401.44</v>
      </c>
      <c r="FS59" s="392">
        <v>4.092926821301705E-4</v>
      </c>
      <c r="FT59" s="278">
        <v>6548.6829140827276</v>
      </c>
      <c r="FV59" s="555">
        <v>0</v>
      </c>
      <c r="FW59" s="551">
        <v>0</v>
      </c>
      <c r="FX59" s="547">
        <v>10952</v>
      </c>
      <c r="FY59" s="545">
        <v>12297</v>
      </c>
      <c r="FZ59" s="555">
        <v>0</v>
      </c>
    </row>
    <row r="60" spans="1:182" x14ac:dyDescent="0.2">
      <c r="A60" s="65">
        <v>57</v>
      </c>
      <c r="B60" s="65">
        <v>535</v>
      </c>
      <c r="C60" s="66">
        <v>2205</v>
      </c>
      <c r="D60" s="67" t="s">
        <v>122</v>
      </c>
      <c r="E60" s="75"/>
      <c r="F60" s="220">
        <v>84</v>
      </c>
      <c r="G60" s="220">
        <v>129672.66666666667</v>
      </c>
      <c r="H60" s="214">
        <v>0.89</v>
      </c>
      <c r="I60" s="220">
        <v>145699.6254681648</v>
      </c>
      <c r="J60" s="220">
        <v>58067</v>
      </c>
      <c r="K60" s="209">
        <v>0</v>
      </c>
      <c r="L60" s="216">
        <v>1.65</v>
      </c>
      <c r="M60" s="220">
        <v>240404.38202247189</v>
      </c>
      <c r="N60" s="220">
        <v>52844.076666666668</v>
      </c>
      <c r="O60" s="220">
        <v>459.66666666666669</v>
      </c>
      <c r="P60" s="220">
        <v>293708.12535580521</v>
      </c>
      <c r="Q60" s="221">
        <v>3496.5253018548237</v>
      </c>
      <c r="R60" s="221">
        <v>2681.4037114060652</v>
      </c>
      <c r="S60" s="221">
        <v>130.39906251272129</v>
      </c>
      <c r="T60" s="381">
        <v>3496.5253018548237</v>
      </c>
      <c r="U60" s="222">
        <v>2746.534559255173</v>
      </c>
      <c r="V60" s="222">
        <v>127.30680158647046</v>
      </c>
      <c r="W60" s="223">
        <v>-25333.979031147413</v>
      </c>
      <c r="X60" s="224">
        <v>-301.59498846604066</v>
      </c>
      <c r="Y60" s="225">
        <v>119.1514093830144</v>
      </c>
      <c r="Z60" s="223">
        <v>0</v>
      </c>
      <c r="AA60" s="224">
        <v>0</v>
      </c>
      <c r="AB60" s="226">
        <v>119.1514093830144</v>
      </c>
      <c r="AC60" s="227">
        <v>0</v>
      </c>
      <c r="AD60" s="228">
        <v>0</v>
      </c>
      <c r="AE60" s="229">
        <v>0</v>
      </c>
      <c r="AF60" s="230">
        <v>0</v>
      </c>
      <c r="AG60" s="231">
        <v>119.1514093830144</v>
      </c>
      <c r="AH60" s="223">
        <v>-25333.979031147413</v>
      </c>
      <c r="AI60" s="224">
        <v>-301.59498846604066</v>
      </c>
      <c r="AJ60" s="226">
        <v>119.1514093830144</v>
      </c>
      <c r="AK60" s="232">
        <v>0</v>
      </c>
      <c r="AL60" s="444">
        <v>2.5714285714285716</v>
      </c>
      <c r="AM60" s="232">
        <v>11033.154000052098</v>
      </c>
      <c r="AN60" s="232">
        <v>54.345238095238095</v>
      </c>
      <c r="AO60" s="232">
        <v>28431.771157827276</v>
      </c>
      <c r="AP60" s="223">
        <v>39464.925157879377</v>
      </c>
      <c r="AQ60" s="224">
        <v>130.39906251272129</v>
      </c>
      <c r="AR60" s="224">
        <v>0</v>
      </c>
      <c r="AS60" s="233">
        <v>0</v>
      </c>
      <c r="AT60" s="234">
        <v>39464.925157879377</v>
      </c>
      <c r="AU60" s="254"/>
      <c r="AV60" s="221">
        <v>178.8</v>
      </c>
      <c r="AW60" s="221">
        <v>15019.2</v>
      </c>
      <c r="AX60" s="271">
        <v>1.7750436725440857E-5</v>
      </c>
      <c r="AY60" s="298">
        <v>279.56937842569351</v>
      </c>
      <c r="AZ60" s="213"/>
      <c r="BA60" s="221">
        <v>6.5536484570582347</v>
      </c>
      <c r="BB60" s="272">
        <v>-1.0901738857279477</v>
      </c>
      <c r="BC60" s="221">
        <v>-0.54437344967711976</v>
      </c>
      <c r="BD60" s="272">
        <v>0.34683478594867445</v>
      </c>
      <c r="BE60" s="221">
        <v>-0.17575000859651224</v>
      </c>
      <c r="BF60" s="272">
        <v>-0.44179038712794172</v>
      </c>
      <c r="BG60" s="221">
        <v>5721.841382925857</v>
      </c>
      <c r="BH60" s="272">
        <v>0.5963465022698492</v>
      </c>
      <c r="BI60" s="221">
        <v>-0.44536899729426604</v>
      </c>
      <c r="BJ60" s="445">
        <v>0</v>
      </c>
      <c r="BL60" s="412">
        <v>0</v>
      </c>
      <c r="BM60" s="425"/>
      <c r="BN60" s="235">
        <v>88</v>
      </c>
      <c r="BO60" s="302">
        <v>0.89</v>
      </c>
      <c r="BP60" s="232">
        <v>0.89</v>
      </c>
      <c r="BQ60" s="71">
        <v>43739890</v>
      </c>
      <c r="BR60" s="235">
        <v>86</v>
      </c>
      <c r="BS60" s="302">
        <v>0.89</v>
      </c>
      <c r="BT60" s="232">
        <v>0.89</v>
      </c>
      <c r="BU60" s="71">
        <v>51334970</v>
      </c>
      <c r="BV60" s="235">
        <v>86</v>
      </c>
      <c r="BW60" s="302">
        <v>0.89</v>
      </c>
      <c r="BX60" s="232">
        <v>0.89</v>
      </c>
      <c r="BY60" s="71">
        <v>51337340</v>
      </c>
      <c r="BZ60" s="463">
        <v>-416</v>
      </c>
      <c r="CA60" s="235">
        <v>118905</v>
      </c>
      <c r="CB60" s="235">
        <v>0</v>
      </c>
      <c r="CC60" s="235">
        <v>-6141</v>
      </c>
      <c r="CD60" s="235">
        <v>0</v>
      </c>
      <c r="CE60" s="235">
        <v>0</v>
      </c>
      <c r="CF60" s="235">
        <v>13879</v>
      </c>
      <c r="CG60" s="235">
        <v>80</v>
      </c>
      <c r="CH60" s="235">
        <v>-1708</v>
      </c>
      <c r="CI60" s="235">
        <v>2396</v>
      </c>
      <c r="CJ60" s="235">
        <v>0</v>
      </c>
      <c r="CK60" s="235">
        <v>-5753</v>
      </c>
      <c r="CL60" s="235">
        <v>8369</v>
      </c>
      <c r="CM60" s="235">
        <v>0</v>
      </c>
      <c r="CN60" s="235">
        <v>0</v>
      </c>
      <c r="CO60" s="235">
        <v>0</v>
      </c>
      <c r="CP60" s="235">
        <v>7459</v>
      </c>
      <c r="CQ60" s="235">
        <v>0</v>
      </c>
      <c r="CR60" s="235">
        <v>-2</v>
      </c>
      <c r="CS60" s="235">
        <v>0</v>
      </c>
      <c r="CT60" s="235">
        <v>0</v>
      </c>
      <c r="CU60" s="235">
        <v>0</v>
      </c>
      <c r="CV60" s="235">
        <v>0</v>
      </c>
      <c r="CW60" s="235">
        <v>137068</v>
      </c>
      <c r="CX60" s="463">
        <v>-256</v>
      </c>
      <c r="CY60" s="544">
        <v>120933</v>
      </c>
      <c r="CZ60" s="544">
        <v>0</v>
      </c>
      <c r="DA60" s="544">
        <v>-6121</v>
      </c>
      <c r="DB60" s="544">
        <v>0</v>
      </c>
      <c r="DC60" s="544">
        <v>0</v>
      </c>
      <c r="DD60" s="544">
        <v>10340</v>
      </c>
      <c r="DE60" s="544">
        <v>8</v>
      </c>
      <c r="DF60" s="544">
        <v>-1643</v>
      </c>
      <c r="DG60" s="544">
        <v>2642</v>
      </c>
      <c r="DH60" s="544">
        <v>0</v>
      </c>
      <c r="DI60" s="544">
        <v>250</v>
      </c>
      <c r="DJ60" s="544">
        <v>1796</v>
      </c>
      <c r="DK60" s="544">
        <v>0</v>
      </c>
      <c r="DL60" s="544">
        <v>0</v>
      </c>
      <c r="DM60" s="544">
        <v>0</v>
      </c>
      <c r="DN60" s="544">
        <v>206</v>
      </c>
      <c r="DO60" s="544">
        <v>0</v>
      </c>
      <c r="DP60" s="544">
        <v>-2109</v>
      </c>
      <c r="DQ60" s="544">
        <v>0</v>
      </c>
      <c r="DR60" s="544">
        <v>0</v>
      </c>
      <c r="DS60" s="544">
        <v>0</v>
      </c>
      <c r="DT60" s="544">
        <v>0</v>
      </c>
      <c r="DU60" s="544">
        <v>126046</v>
      </c>
      <c r="DV60" s="463">
        <v>-415</v>
      </c>
      <c r="DW60" s="235">
        <v>117923</v>
      </c>
      <c r="DX60" s="235">
        <v>4</v>
      </c>
      <c r="DY60" s="235">
        <v>-3954</v>
      </c>
      <c r="DZ60" s="235">
        <v>0</v>
      </c>
      <c r="EA60" s="235">
        <v>0</v>
      </c>
      <c r="EB60" s="235">
        <v>17814</v>
      </c>
      <c r="EC60" s="235">
        <v>9</v>
      </c>
      <c r="ED60" s="235">
        <v>-572</v>
      </c>
      <c r="EE60" s="235">
        <v>2065</v>
      </c>
      <c r="EF60" s="235">
        <v>0</v>
      </c>
      <c r="EG60" s="235">
        <v>1283</v>
      </c>
      <c r="EH60" s="235">
        <v>3975</v>
      </c>
      <c r="EI60" s="235">
        <v>0</v>
      </c>
      <c r="EJ60" s="235">
        <v>0</v>
      </c>
      <c r="EK60" s="235">
        <v>0</v>
      </c>
      <c r="EL60" s="235">
        <v>685</v>
      </c>
      <c r="EM60" s="235">
        <v>2</v>
      </c>
      <c r="EN60" s="235">
        <v>-1</v>
      </c>
      <c r="EO60" s="235">
        <v>0</v>
      </c>
      <c r="EP60" s="235">
        <v>0</v>
      </c>
      <c r="EQ60" s="235">
        <v>688</v>
      </c>
      <c r="ER60" s="235">
        <v>0</v>
      </c>
      <c r="ES60" s="235">
        <v>139506</v>
      </c>
      <c r="ET60" s="254"/>
      <c r="EU60" s="254"/>
      <c r="EV60" s="254"/>
      <c r="EW60" s="254"/>
      <c r="EY60" s="397">
        <v>4.0128539603975035</v>
      </c>
      <c r="EZ60" s="226">
        <v>-1.1349182159320337</v>
      </c>
      <c r="FA60" s="397">
        <v>-0.63921737968316517</v>
      </c>
      <c r="FB60" s="226">
        <v>0.31121516851427378</v>
      </c>
      <c r="FC60" s="221">
        <v>-0.19200817167116477</v>
      </c>
      <c r="FD60" s="226">
        <v>-0.45167958353072379</v>
      </c>
      <c r="FE60" s="221">
        <v>5553.3826162790638</v>
      </c>
      <c r="FF60" s="226">
        <v>0.52091056354255283</v>
      </c>
      <c r="FG60" s="221">
        <v>-0.44907329862275913</v>
      </c>
      <c r="FH60" s="226">
        <v>0</v>
      </c>
      <c r="FI60" s="232"/>
      <c r="FJ60" s="393">
        <v>0</v>
      </c>
      <c r="FK60" s="430"/>
      <c r="FL60" s="468">
        <v>2.4923076923076923</v>
      </c>
      <c r="FM60" s="469">
        <v>10909.811028265132</v>
      </c>
      <c r="FN60" s="472">
        <v>52.67307692307692</v>
      </c>
      <c r="FO60" s="386">
        <v>27717.921785307957</v>
      </c>
      <c r="FQ60" s="390">
        <v>292.35000000000002</v>
      </c>
      <c r="FR60" s="391">
        <v>25337.000000000004</v>
      </c>
      <c r="FS60" s="392">
        <v>2.9680039919503857E-5</v>
      </c>
      <c r="FT60" s="278">
        <v>474.88063871206168</v>
      </c>
      <c r="FV60" s="555">
        <v>0</v>
      </c>
      <c r="FW60" s="551">
        <v>0</v>
      </c>
      <c r="FX60" s="547">
        <v>1379</v>
      </c>
      <c r="FY60" s="545">
        <v>848</v>
      </c>
      <c r="FZ60" s="555">
        <v>0</v>
      </c>
    </row>
    <row r="61" spans="1:182" s="70" customFormat="1" x14ac:dyDescent="0.2">
      <c r="A61" s="65">
        <v>58</v>
      </c>
      <c r="B61" s="65">
        <v>536</v>
      </c>
      <c r="C61" s="66">
        <v>2206</v>
      </c>
      <c r="D61" s="67" t="s">
        <v>123</v>
      </c>
      <c r="E61" s="75">
        <v>351</v>
      </c>
      <c r="F61" s="220">
        <v>204.66666666666666</v>
      </c>
      <c r="G61" s="220">
        <v>434025.33333333331</v>
      </c>
      <c r="H61" s="214">
        <v>1.75</v>
      </c>
      <c r="I61" s="220">
        <v>248014.47619047621</v>
      </c>
      <c r="J61" s="220">
        <v>30956.666666666668</v>
      </c>
      <c r="K61" s="209">
        <v>0</v>
      </c>
      <c r="L61" s="216">
        <v>1.65</v>
      </c>
      <c r="M61" s="220">
        <v>409223.88571428572</v>
      </c>
      <c r="N61" s="220">
        <v>37297.71333333334</v>
      </c>
      <c r="O61" s="220">
        <v>8.6666666666666661</v>
      </c>
      <c r="P61" s="220">
        <v>446530.26571428572</v>
      </c>
      <c r="Q61" s="221">
        <v>2181.7439692880412</v>
      </c>
      <c r="R61" s="221">
        <v>2681.4037114060652</v>
      </c>
      <c r="S61" s="221">
        <v>81.365739892408286</v>
      </c>
      <c r="T61" s="381">
        <v>2181.7439692880412</v>
      </c>
      <c r="U61" s="222">
        <v>2746.534559255173</v>
      </c>
      <c r="V61" s="222">
        <v>79.436246739953773</v>
      </c>
      <c r="W61" s="223">
        <v>37837.566738124231</v>
      </c>
      <c r="X61" s="224">
        <v>184.8741045836689</v>
      </c>
      <c r="Y61" s="225">
        <v>88.260416132217216</v>
      </c>
      <c r="Z61" s="223">
        <v>0</v>
      </c>
      <c r="AA61" s="224">
        <v>0</v>
      </c>
      <c r="AB61" s="226">
        <v>88.260416132217216</v>
      </c>
      <c r="AC61" s="227">
        <v>0</v>
      </c>
      <c r="AD61" s="228">
        <v>0</v>
      </c>
      <c r="AE61" s="229">
        <v>0</v>
      </c>
      <c r="AF61" s="230">
        <v>0</v>
      </c>
      <c r="AG61" s="231">
        <v>88.260416132217216</v>
      </c>
      <c r="AH61" s="223">
        <v>37837.566738124231</v>
      </c>
      <c r="AI61" s="224">
        <v>184.8741045836689</v>
      </c>
      <c r="AJ61" s="226">
        <v>88.260416132217216</v>
      </c>
      <c r="AK61" s="232">
        <v>0</v>
      </c>
      <c r="AL61" s="444">
        <v>1.3973941368078175</v>
      </c>
      <c r="AM61" s="232">
        <v>10931.338763430178</v>
      </c>
      <c r="AN61" s="232">
        <v>19.988599348534201</v>
      </c>
      <c r="AO61" s="232">
        <v>12688.284737704422</v>
      </c>
      <c r="AP61" s="223">
        <v>23619.6235011346</v>
      </c>
      <c r="AQ61" s="224">
        <v>81.365739892408286</v>
      </c>
      <c r="AR61" s="224">
        <v>0</v>
      </c>
      <c r="AS61" s="233">
        <v>0</v>
      </c>
      <c r="AT61" s="234">
        <v>23619.6235011346</v>
      </c>
      <c r="AU61" s="254"/>
      <c r="AV61" s="221">
        <v>119.01</v>
      </c>
      <c r="AW61" s="221">
        <v>24357.38</v>
      </c>
      <c r="AX61" s="271">
        <v>2.8786761777426135E-5</v>
      </c>
      <c r="AY61" s="298">
        <v>453.39149799446164</v>
      </c>
      <c r="AZ61" s="213"/>
      <c r="BA61" s="221">
        <v>5.3980257597791974</v>
      </c>
      <c r="BB61" s="272">
        <v>-1.117810942281753</v>
      </c>
      <c r="BC61" s="221">
        <v>-4.8354407866167586</v>
      </c>
      <c r="BD61" s="272">
        <v>-6.9783238667073089E-2</v>
      </c>
      <c r="BE61" s="221">
        <v>-0.44595846413611823</v>
      </c>
      <c r="BF61" s="272">
        <v>-1.0619697869436024</v>
      </c>
      <c r="BG61" s="221">
        <v>1463.3791336498034</v>
      </c>
      <c r="BH61" s="272">
        <v>-0.62193160852773277</v>
      </c>
      <c r="BI61" s="221">
        <v>-0.40690808984117399</v>
      </c>
      <c r="BJ61" s="445">
        <v>0</v>
      </c>
      <c r="BK61" s="69"/>
      <c r="BL61" s="412">
        <v>0</v>
      </c>
      <c r="BM61" s="425"/>
      <c r="BN61" s="235">
        <v>207</v>
      </c>
      <c r="BO61" s="302">
        <v>1.75</v>
      </c>
      <c r="BP61" s="232">
        <v>1.75</v>
      </c>
      <c r="BQ61" s="71">
        <v>28507230</v>
      </c>
      <c r="BR61" s="235">
        <v>203</v>
      </c>
      <c r="BS61" s="302">
        <v>1.75</v>
      </c>
      <c r="BT61" s="232">
        <v>1.75</v>
      </c>
      <c r="BU61" s="71">
        <v>32950610</v>
      </c>
      <c r="BV61" s="235">
        <v>201</v>
      </c>
      <c r="BW61" s="302">
        <v>1.75</v>
      </c>
      <c r="BX61" s="232">
        <v>1.75</v>
      </c>
      <c r="BY61" s="71">
        <v>34320370</v>
      </c>
      <c r="BZ61" s="463">
        <v>-400</v>
      </c>
      <c r="CA61" s="235">
        <v>421058</v>
      </c>
      <c r="CB61" s="235">
        <v>1314</v>
      </c>
      <c r="CC61" s="235">
        <v>-53313</v>
      </c>
      <c r="CD61" s="235">
        <v>-1939</v>
      </c>
      <c r="CE61" s="235">
        <v>0</v>
      </c>
      <c r="CF61" s="235">
        <v>54497</v>
      </c>
      <c r="CG61" s="235">
        <v>131</v>
      </c>
      <c r="CH61" s="235">
        <v>-1880</v>
      </c>
      <c r="CI61" s="235">
        <v>637</v>
      </c>
      <c r="CJ61" s="235">
        <v>0</v>
      </c>
      <c r="CK61" s="235">
        <v>206</v>
      </c>
      <c r="CL61" s="235">
        <v>2349</v>
      </c>
      <c r="CM61" s="235">
        <v>0</v>
      </c>
      <c r="CN61" s="235">
        <v>0</v>
      </c>
      <c r="CO61" s="235">
        <v>0</v>
      </c>
      <c r="CP61" s="235">
        <v>28</v>
      </c>
      <c r="CQ61" s="235">
        <v>0</v>
      </c>
      <c r="CR61" s="235">
        <v>0</v>
      </c>
      <c r="CS61" s="235">
        <v>0</v>
      </c>
      <c r="CT61" s="235">
        <v>0</v>
      </c>
      <c r="CU61" s="235">
        <v>0</v>
      </c>
      <c r="CV61" s="235">
        <v>0</v>
      </c>
      <c r="CW61" s="235">
        <v>422688</v>
      </c>
      <c r="CX61" s="463">
        <v>0</v>
      </c>
      <c r="CY61" s="544">
        <v>456458</v>
      </c>
      <c r="CZ61" s="544">
        <v>3754</v>
      </c>
      <c r="DA61" s="544">
        <v>-62313</v>
      </c>
      <c r="DB61" s="544">
        <v>0</v>
      </c>
      <c r="DC61" s="544">
        <v>0</v>
      </c>
      <c r="DD61" s="544">
        <v>52894</v>
      </c>
      <c r="DE61" s="544">
        <v>1521</v>
      </c>
      <c r="DF61" s="544">
        <v>-1812</v>
      </c>
      <c r="DG61" s="544">
        <v>4184</v>
      </c>
      <c r="DH61" s="544">
        <v>0</v>
      </c>
      <c r="DI61" s="544">
        <v>1913</v>
      </c>
      <c r="DJ61" s="544">
        <v>874</v>
      </c>
      <c r="DK61" s="544">
        <v>-7</v>
      </c>
      <c r="DL61" s="544">
        <v>0</v>
      </c>
      <c r="DM61" s="544">
        <v>0</v>
      </c>
      <c r="DN61" s="544">
        <v>-20</v>
      </c>
      <c r="DO61" s="544">
        <v>0</v>
      </c>
      <c r="DP61" s="544">
        <v>0</v>
      </c>
      <c r="DQ61" s="544">
        <v>0</v>
      </c>
      <c r="DR61" s="544">
        <v>0</v>
      </c>
      <c r="DS61" s="544">
        <v>0</v>
      </c>
      <c r="DT61" s="544">
        <v>0</v>
      </c>
      <c r="DU61" s="544">
        <v>457446</v>
      </c>
      <c r="DV61" s="463">
        <v>-11</v>
      </c>
      <c r="DW61" s="235">
        <v>538392</v>
      </c>
      <c r="DX61" s="235">
        <v>3135</v>
      </c>
      <c r="DY61" s="235">
        <v>-45971</v>
      </c>
      <c r="DZ61" s="235">
        <v>0</v>
      </c>
      <c r="EA61" s="235">
        <v>0</v>
      </c>
      <c r="EB61" s="235">
        <v>73809</v>
      </c>
      <c r="EC61" s="235">
        <v>1204</v>
      </c>
      <c r="ED61" s="235">
        <v>-2299</v>
      </c>
      <c r="EE61" s="235">
        <v>7250</v>
      </c>
      <c r="EF61" s="235">
        <v>0</v>
      </c>
      <c r="EG61" s="235">
        <v>4903</v>
      </c>
      <c r="EH61" s="235">
        <v>784</v>
      </c>
      <c r="EI61" s="235">
        <v>0</v>
      </c>
      <c r="EJ61" s="235">
        <v>0</v>
      </c>
      <c r="EK61" s="235">
        <v>0</v>
      </c>
      <c r="EL61" s="235">
        <v>0</v>
      </c>
      <c r="EM61" s="235">
        <v>0</v>
      </c>
      <c r="EN61" s="235">
        <v>0</v>
      </c>
      <c r="EO61" s="235">
        <v>0</v>
      </c>
      <c r="EP61" s="235">
        <v>0</v>
      </c>
      <c r="EQ61" s="235">
        <v>0</v>
      </c>
      <c r="ER61" s="235">
        <v>0</v>
      </c>
      <c r="ES61" s="235">
        <v>581196</v>
      </c>
      <c r="ET61" s="254"/>
      <c r="EU61" s="254"/>
      <c r="EV61" s="254"/>
      <c r="EW61" s="254"/>
      <c r="EY61" s="397">
        <v>3.5824186362917789</v>
      </c>
      <c r="EZ61" s="226">
        <v>-1.1450617923533377</v>
      </c>
      <c r="FA61" s="397">
        <v>-5.9891444783912222</v>
      </c>
      <c r="FB61" s="226">
        <v>-6.3597402069553444E-2</v>
      </c>
      <c r="FC61" s="221">
        <v>-0.37883831640572119</v>
      </c>
      <c r="FD61" s="226">
        <v>-0.91581637634188995</v>
      </c>
      <c r="FE61" s="221">
        <v>1262.3592183273527</v>
      </c>
      <c r="FF61" s="226">
        <v>-0.70214971431870565</v>
      </c>
      <c r="FG61" s="221">
        <v>-0.35558146411151886</v>
      </c>
      <c r="FH61" s="226">
        <v>0</v>
      </c>
      <c r="FI61" s="232"/>
      <c r="FJ61" s="393">
        <v>0</v>
      </c>
      <c r="FK61" s="430"/>
      <c r="FL61" s="468">
        <v>1.4042553191489362</v>
      </c>
      <c r="FM61" s="469">
        <v>11022.725068785889</v>
      </c>
      <c r="FN61" s="472">
        <v>20.086743044189852</v>
      </c>
      <c r="FO61" s="386">
        <v>12910.658261881827</v>
      </c>
      <c r="FQ61" s="390">
        <v>146.68</v>
      </c>
      <c r="FR61" s="391">
        <v>29873.826666666668</v>
      </c>
      <c r="FS61" s="392">
        <v>3.4994528476733841E-5</v>
      </c>
      <c r="FT61" s="278">
        <v>559.91245562774145</v>
      </c>
      <c r="FV61" s="555">
        <v>0</v>
      </c>
      <c r="FW61" s="551">
        <v>0</v>
      </c>
      <c r="FX61" s="547">
        <v>26</v>
      </c>
      <c r="FY61" s="545">
        <v>48</v>
      </c>
      <c r="FZ61" s="555">
        <v>0</v>
      </c>
    </row>
    <row r="62" spans="1:182" x14ac:dyDescent="0.2">
      <c r="A62" s="65">
        <v>59</v>
      </c>
      <c r="B62" s="65">
        <v>762</v>
      </c>
      <c r="C62" s="66">
        <v>1502</v>
      </c>
      <c r="D62" s="67" t="s">
        <v>76</v>
      </c>
      <c r="E62" s="75"/>
      <c r="F62" s="220">
        <v>2147.6666666666665</v>
      </c>
      <c r="G62" s="220">
        <v>4178820.6666666665</v>
      </c>
      <c r="H62" s="214">
        <v>1.8999999999999997</v>
      </c>
      <c r="I62" s="220">
        <v>2199379.2982456144</v>
      </c>
      <c r="J62" s="220">
        <v>634420.33333333337</v>
      </c>
      <c r="K62" s="209">
        <v>0</v>
      </c>
      <c r="L62" s="216">
        <v>1.65</v>
      </c>
      <c r="M62" s="220">
        <v>3628975.8421052634</v>
      </c>
      <c r="N62" s="220">
        <v>511115.27333333337</v>
      </c>
      <c r="O62" s="220">
        <v>4132.666666666667</v>
      </c>
      <c r="P62" s="220">
        <v>4144223.7821052633</v>
      </c>
      <c r="Q62" s="221">
        <v>1929.6401282501615</v>
      </c>
      <c r="R62" s="221">
        <v>2681.4037114060652</v>
      </c>
      <c r="S62" s="221">
        <v>71.963804631205775</v>
      </c>
      <c r="T62" s="381">
        <v>1929.6401282501615</v>
      </c>
      <c r="U62" s="222">
        <v>2746.534559255173</v>
      </c>
      <c r="V62" s="222">
        <v>70.257267353426514</v>
      </c>
      <c r="W62" s="223">
        <v>597378.90784039674</v>
      </c>
      <c r="X62" s="224">
        <v>278.15252576768438</v>
      </c>
      <c r="Y62" s="225">
        <v>82.337196917659639</v>
      </c>
      <c r="Z62" s="223">
        <v>210932</v>
      </c>
      <c r="AA62" s="224">
        <v>98.214496352630775</v>
      </c>
      <c r="AB62" s="226">
        <v>85.999998454587839</v>
      </c>
      <c r="AC62" s="227">
        <v>0</v>
      </c>
      <c r="AD62" s="228">
        <v>0</v>
      </c>
      <c r="AE62" s="229">
        <v>210932</v>
      </c>
      <c r="AF62" s="230">
        <v>98.214496352630775</v>
      </c>
      <c r="AG62" s="231">
        <v>85.999998454587839</v>
      </c>
      <c r="AH62" s="223">
        <v>808310.90784039674</v>
      </c>
      <c r="AI62" s="224">
        <v>376.36702212031514</v>
      </c>
      <c r="AJ62" s="226">
        <v>85.999998454587839</v>
      </c>
      <c r="AK62" s="232">
        <v>0</v>
      </c>
      <c r="AL62" s="444">
        <v>6.0502871333229864</v>
      </c>
      <c r="AM62" s="232">
        <v>778069.98374463769</v>
      </c>
      <c r="AN62" s="232">
        <v>62.642402607480989</v>
      </c>
      <c r="AO62" s="232">
        <v>870327.60742225207</v>
      </c>
      <c r="AP62" s="223">
        <v>1648397.5911668898</v>
      </c>
      <c r="AQ62" s="224">
        <v>71.963804631205775</v>
      </c>
      <c r="AR62" s="224">
        <v>0</v>
      </c>
      <c r="AS62" s="233">
        <v>0</v>
      </c>
      <c r="AT62" s="234">
        <v>1648397.5911668898</v>
      </c>
      <c r="AU62" s="254"/>
      <c r="AV62" s="221">
        <v>393.05</v>
      </c>
      <c r="AW62" s="221">
        <v>844140.3833333333</v>
      </c>
      <c r="AX62" s="271">
        <v>9.9764704256869352E-4</v>
      </c>
      <c r="AY62" s="298">
        <v>15712.940920456924</v>
      </c>
      <c r="AZ62" s="213"/>
      <c r="BA62" s="221">
        <v>60.451910271717587</v>
      </c>
      <c r="BB62" s="272">
        <v>0.19881889143958331</v>
      </c>
      <c r="BC62" s="221">
        <v>1.9430541189005834</v>
      </c>
      <c r="BD62" s="272">
        <v>0.58833814132008699</v>
      </c>
      <c r="BE62" s="221">
        <v>-3.6034878396599044E-3</v>
      </c>
      <c r="BF62" s="272">
        <v>-4.6681634109329434E-2</v>
      </c>
      <c r="BG62" s="221">
        <v>6461.3595186728307</v>
      </c>
      <c r="BH62" s="272">
        <v>0.80791084277129066</v>
      </c>
      <c r="BI62" s="221">
        <v>-1.6858861030237454E-2</v>
      </c>
      <c r="BJ62" s="445">
        <v>0</v>
      </c>
      <c r="BL62" s="412">
        <v>322.85000000000002</v>
      </c>
      <c r="BM62" s="425"/>
      <c r="BN62" s="235">
        <v>2148</v>
      </c>
      <c r="BO62" s="302">
        <v>1.9</v>
      </c>
      <c r="BP62" s="232">
        <v>1.9</v>
      </c>
      <c r="BQ62" s="71">
        <v>401957061</v>
      </c>
      <c r="BR62" s="235">
        <v>2148</v>
      </c>
      <c r="BS62" s="302">
        <v>1.9</v>
      </c>
      <c r="BT62" s="232">
        <v>1.9</v>
      </c>
      <c r="BU62" s="71">
        <v>435766190</v>
      </c>
      <c r="BV62" s="235">
        <v>2260</v>
      </c>
      <c r="BW62" s="302">
        <v>1.9</v>
      </c>
      <c r="BX62" s="232">
        <v>1.9</v>
      </c>
      <c r="BY62" s="71">
        <v>458268470</v>
      </c>
      <c r="BZ62" s="463">
        <v>-33216</v>
      </c>
      <c r="CA62" s="235">
        <v>3315586</v>
      </c>
      <c r="CB62" s="235">
        <v>98241</v>
      </c>
      <c r="CC62" s="235">
        <v>-43022</v>
      </c>
      <c r="CD62" s="235">
        <v>-237</v>
      </c>
      <c r="CE62" s="235">
        <v>0</v>
      </c>
      <c r="CF62" s="235">
        <v>272426</v>
      </c>
      <c r="CG62" s="235">
        <v>40515</v>
      </c>
      <c r="CH62" s="235">
        <v>-9423</v>
      </c>
      <c r="CI62" s="235">
        <v>37722</v>
      </c>
      <c r="CJ62" s="235">
        <v>0</v>
      </c>
      <c r="CK62" s="235">
        <v>546492</v>
      </c>
      <c r="CL62" s="235">
        <v>115091</v>
      </c>
      <c r="CM62" s="235">
        <v>-125419</v>
      </c>
      <c r="CN62" s="235">
        <v>0</v>
      </c>
      <c r="CO62" s="235">
        <v>0</v>
      </c>
      <c r="CP62" s="235">
        <v>5901</v>
      </c>
      <c r="CQ62" s="235">
        <v>1649</v>
      </c>
      <c r="CR62" s="235">
        <v>-395</v>
      </c>
      <c r="CS62" s="235">
        <v>0</v>
      </c>
      <c r="CT62" s="235">
        <v>285</v>
      </c>
      <c r="CU62" s="235">
        <v>6948</v>
      </c>
      <c r="CV62" s="235">
        <v>0</v>
      </c>
      <c r="CW62" s="235">
        <v>4229144</v>
      </c>
      <c r="CX62" s="463">
        <v>-34507</v>
      </c>
      <c r="CY62" s="544">
        <v>3703223</v>
      </c>
      <c r="CZ62" s="544">
        <v>80782</v>
      </c>
      <c r="DA62" s="544">
        <v>-53851</v>
      </c>
      <c r="DB62" s="544">
        <v>-53</v>
      </c>
      <c r="DC62" s="544">
        <v>0</v>
      </c>
      <c r="DD62" s="544">
        <v>318772</v>
      </c>
      <c r="DE62" s="544">
        <v>34957</v>
      </c>
      <c r="DF62" s="544">
        <v>-17319</v>
      </c>
      <c r="DG62" s="544">
        <v>36854</v>
      </c>
      <c r="DH62" s="544">
        <v>0</v>
      </c>
      <c r="DI62" s="544">
        <v>237006</v>
      </c>
      <c r="DJ62" s="544">
        <v>25711</v>
      </c>
      <c r="DK62" s="544">
        <v>-78138</v>
      </c>
      <c r="DL62" s="544">
        <v>0</v>
      </c>
      <c r="DM62" s="544">
        <v>0</v>
      </c>
      <c r="DN62" s="544">
        <v>8866</v>
      </c>
      <c r="DO62" s="544">
        <v>3204</v>
      </c>
      <c r="DP62" s="544">
        <v>-344</v>
      </c>
      <c r="DQ62" s="544">
        <v>0</v>
      </c>
      <c r="DR62" s="544">
        <v>129</v>
      </c>
      <c r="DS62" s="544">
        <v>74046</v>
      </c>
      <c r="DT62" s="544">
        <v>0</v>
      </c>
      <c r="DU62" s="544">
        <v>4339338</v>
      </c>
      <c r="DV62" s="463">
        <v>-45944</v>
      </c>
      <c r="DW62" s="235">
        <v>3615597</v>
      </c>
      <c r="DX62" s="235">
        <v>91047</v>
      </c>
      <c r="DY62" s="235">
        <v>-44776</v>
      </c>
      <c r="DZ62" s="235">
        <v>-841</v>
      </c>
      <c r="EA62" s="235">
        <v>0</v>
      </c>
      <c r="EB62" s="235">
        <v>310902</v>
      </c>
      <c r="EC62" s="235">
        <v>40640</v>
      </c>
      <c r="ED62" s="235">
        <v>-16169</v>
      </c>
      <c r="EE62" s="235">
        <v>35699</v>
      </c>
      <c r="EF62" s="235">
        <v>0</v>
      </c>
      <c r="EG62" s="235">
        <v>401876</v>
      </c>
      <c r="EH62" s="235">
        <v>23929</v>
      </c>
      <c r="EI62" s="235">
        <v>-50361</v>
      </c>
      <c r="EJ62" s="235">
        <v>0</v>
      </c>
      <c r="EK62" s="235">
        <v>0</v>
      </c>
      <c r="EL62" s="235">
        <v>14543</v>
      </c>
      <c r="EM62" s="235">
        <v>1005</v>
      </c>
      <c r="EN62" s="235">
        <v>-50</v>
      </c>
      <c r="EO62" s="235">
        <v>0</v>
      </c>
      <c r="EP62" s="235">
        <v>0</v>
      </c>
      <c r="EQ62" s="235">
        <v>6353</v>
      </c>
      <c r="ER62" s="235">
        <v>0</v>
      </c>
      <c r="ES62" s="235">
        <v>4383450</v>
      </c>
      <c r="ET62" s="254"/>
      <c r="EU62" s="254"/>
      <c r="EV62" s="254"/>
      <c r="EW62" s="254"/>
      <c r="EY62" s="397">
        <v>51.315109241835046</v>
      </c>
      <c r="EZ62" s="226">
        <v>-2.0200128274732373E-2</v>
      </c>
      <c r="FA62" s="397">
        <v>-4.7127745216950805</v>
      </c>
      <c r="FB62" s="226">
        <v>2.5824284555069327E-2</v>
      </c>
      <c r="FC62" s="221">
        <v>-6.8913605036010586E-2</v>
      </c>
      <c r="FD62" s="226">
        <v>-0.14587926714337865</v>
      </c>
      <c r="FE62" s="221">
        <v>6698.810431409016</v>
      </c>
      <c r="FF62" s="226">
        <v>0.84738915196310916</v>
      </c>
      <c r="FG62" s="221">
        <v>-0.2469110657065377</v>
      </c>
      <c r="FH62" s="226">
        <v>0</v>
      </c>
      <c r="FI62" s="232"/>
      <c r="FJ62" s="393">
        <v>322.85000000000002</v>
      </c>
      <c r="FK62" s="430"/>
      <c r="FL62" s="468">
        <v>5.9460036607687607</v>
      </c>
      <c r="FM62" s="469">
        <v>772878.80090469948</v>
      </c>
      <c r="FN62" s="472">
        <v>61.562690665039653</v>
      </c>
      <c r="FO62" s="386">
        <v>851792.78579663706</v>
      </c>
      <c r="FQ62" s="390">
        <v>381.15</v>
      </c>
      <c r="FR62" s="391">
        <v>832939.8</v>
      </c>
      <c r="FS62" s="392">
        <v>9.7571482474419051E-4</v>
      </c>
      <c r="FT62" s="278">
        <v>15611.437195907049</v>
      </c>
      <c r="FV62" s="555">
        <v>0</v>
      </c>
      <c r="FW62" s="551">
        <v>0</v>
      </c>
      <c r="FX62" s="547">
        <v>12398</v>
      </c>
      <c r="FY62" s="545">
        <v>17903</v>
      </c>
      <c r="FZ62" s="555">
        <v>0</v>
      </c>
    </row>
    <row r="63" spans="1:182" x14ac:dyDescent="0.2">
      <c r="A63" s="65">
        <v>60</v>
      </c>
      <c r="B63" s="65">
        <v>385</v>
      </c>
      <c r="C63" s="66">
        <v>5305</v>
      </c>
      <c r="D63" s="67" t="s">
        <v>264</v>
      </c>
      <c r="E63" s="75"/>
      <c r="F63" s="220">
        <v>1001.3333333333334</v>
      </c>
      <c r="G63" s="220">
        <v>2682259</v>
      </c>
      <c r="H63" s="214">
        <v>1.8</v>
      </c>
      <c r="I63" s="220">
        <v>1490143.888888889</v>
      </c>
      <c r="J63" s="220">
        <v>195935</v>
      </c>
      <c r="K63" s="209">
        <v>0</v>
      </c>
      <c r="L63" s="216">
        <v>1.65</v>
      </c>
      <c r="M63" s="220">
        <v>2458737.4166666665</v>
      </c>
      <c r="N63" s="220">
        <v>201573.50666666668</v>
      </c>
      <c r="O63" s="220">
        <v>637.66666666666663</v>
      </c>
      <c r="P63" s="220">
        <v>2660948.59</v>
      </c>
      <c r="Q63" s="221">
        <v>2657.4053828229025</v>
      </c>
      <c r="R63" s="221">
        <v>2681.4037114060652</v>
      </c>
      <c r="S63" s="221">
        <v>99.105008750413859</v>
      </c>
      <c r="T63" s="381">
        <v>2657.4053828229025</v>
      </c>
      <c r="U63" s="222">
        <v>2746.534559255173</v>
      </c>
      <c r="V63" s="222">
        <v>96.754849629256398</v>
      </c>
      <c r="W63" s="223">
        <v>8891.2207512044151</v>
      </c>
      <c r="X63" s="224">
        <v>8.8793815757700543</v>
      </c>
      <c r="Y63" s="225">
        <v>99.43615551276072</v>
      </c>
      <c r="Z63" s="223">
        <v>0</v>
      </c>
      <c r="AA63" s="224">
        <v>0</v>
      </c>
      <c r="AB63" s="226">
        <v>99.43615551276072</v>
      </c>
      <c r="AC63" s="227">
        <v>0</v>
      </c>
      <c r="AD63" s="228">
        <v>0</v>
      </c>
      <c r="AE63" s="229">
        <v>0</v>
      </c>
      <c r="AF63" s="230">
        <v>0</v>
      </c>
      <c r="AG63" s="231">
        <v>99.43615551276072</v>
      </c>
      <c r="AH63" s="223">
        <v>8891.2207512044151</v>
      </c>
      <c r="AI63" s="224">
        <v>8.8793815757700543</v>
      </c>
      <c r="AJ63" s="226">
        <v>99.43615551276072</v>
      </c>
      <c r="AK63" s="232">
        <v>0</v>
      </c>
      <c r="AL63" s="444">
        <v>0.63215712383488676</v>
      </c>
      <c r="AM63" s="232">
        <v>2614.7509736180514</v>
      </c>
      <c r="AN63" s="232">
        <v>12.215712383488681</v>
      </c>
      <c r="AO63" s="232">
        <v>0</v>
      </c>
      <c r="AP63" s="223">
        <v>2614.7509736180514</v>
      </c>
      <c r="AQ63" s="224">
        <v>99.105008750413859</v>
      </c>
      <c r="AR63" s="224">
        <v>0</v>
      </c>
      <c r="AS63" s="233">
        <v>0</v>
      </c>
      <c r="AT63" s="234">
        <v>2614.7509736180514</v>
      </c>
      <c r="AU63" s="254"/>
      <c r="AV63" s="221">
        <v>289.52</v>
      </c>
      <c r="AW63" s="221">
        <v>289906.02666666667</v>
      </c>
      <c r="AX63" s="271">
        <v>3.4262534506968652E-4</v>
      </c>
      <c r="AY63" s="298">
        <v>5396.3491848475624</v>
      </c>
      <c r="AZ63" s="213"/>
      <c r="BA63" s="221">
        <v>39.715179980845825</v>
      </c>
      <c r="BB63" s="272">
        <v>-0.29710610998105469</v>
      </c>
      <c r="BC63" s="221">
        <v>-2.7927898088377199</v>
      </c>
      <c r="BD63" s="272">
        <v>0.12853693403584696</v>
      </c>
      <c r="BE63" s="221">
        <v>-0.11455444110229747</v>
      </c>
      <c r="BF63" s="272">
        <v>-0.30133501076249708</v>
      </c>
      <c r="BG63" s="221">
        <v>1234.9419183614593</v>
      </c>
      <c r="BH63" s="272">
        <v>-0.68728385137658188</v>
      </c>
      <c r="BI63" s="221">
        <v>5.4344916167219259E-2</v>
      </c>
      <c r="BJ63" s="445">
        <v>0</v>
      </c>
      <c r="BL63" s="412">
        <v>45</v>
      </c>
      <c r="BM63" s="425"/>
      <c r="BN63" s="235">
        <v>1000</v>
      </c>
      <c r="BO63" s="302">
        <v>1.8</v>
      </c>
      <c r="BP63" s="232">
        <v>1.8</v>
      </c>
      <c r="BQ63" s="71">
        <v>160638290</v>
      </c>
      <c r="BR63" s="235">
        <v>1010</v>
      </c>
      <c r="BS63" s="302">
        <v>1.8</v>
      </c>
      <c r="BT63" s="232">
        <v>1.8</v>
      </c>
      <c r="BU63" s="71">
        <v>162679330</v>
      </c>
      <c r="BV63" s="235">
        <v>1025</v>
      </c>
      <c r="BW63" s="302">
        <v>1.8</v>
      </c>
      <c r="BX63" s="232">
        <v>1.8</v>
      </c>
      <c r="BY63" s="71">
        <v>163592250</v>
      </c>
      <c r="BZ63" s="463">
        <v>-22721</v>
      </c>
      <c r="CA63" s="235">
        <v>2377953</v>
      </c>
      <c r="CB63" s="235">
        <v>27330</v>
      </c>
      <c r="CC63" s="235">
        <v>-41280</v>
      </c>
      <c r="CD63" s="235">
        <v>-729</v>
      </c>
      <c r="CE63" s="235">
        <v>0</v>
      </c>
      <c r="CF63" s="235">
        <v>590983</v>
      </c>
      <c r="CG63" s="235">
        <v>8211</v>
      </c>
      <c r="CH63" s="235">
        <v>-13090</v>
      </c>
      <c r="CI63" s="235">
        <v>35810</v>
      </c>
      <c r="CJ63" s="235">
        <v>0</v>
      </c>
      <c r="CK63" s="235">
        <v>53147</v>
      </c>
      <c r="CL63" s="235">
        <v>3616</v>
      </c>
      <c r="CM63" s="235">
        <v>-424</v>
      </c>
      <c r="CN63" s="235">
        <v>0</v>
      </c>
      <c r="CO63" s="235">
        <v>0</v>
      </c>
      <c r="CP63" s="235">
        <v>2844</v>
      </c>
      <c r="CQ63" s="235">
        <v>153</v>
      </c>
      <c r="CR63" s="235">
        <v>0</v>
      </c>
      <c r="CS63" s="235">
        <v>0</v>
      </c>
      <c r="CT63" s="235">
        <v>0</v>
      </c>
      <c r="CU63" s="235">
        <v>0</v>
      </c>
      <c r="CV63" s="235">
        <v>0</v>
      </c>
      <c r="CW63" s="235">
        <v>3021803</v>
      </c>
      <c r="CX63" s="463">
        <v>-33770</v>
      </c>
      <c r="CY63" s="544">
        <v>2404450</v>
      </c>
      <c r="CZ63" s="544">
        <v>55430</v>
      </c>
      <c r="DA63" s="544">
        <v>-40558</v>
      </c>
      <c r="DB63" s="544">
        <v>-804</v>
      </c>
      <c r="DC63" s="544">
        <v>0</v>
      </c>
      <c r="DD63" s="544">
        <v>355818</v>
      </c>
      <c r="DE63" s="544">
        <v>16243</v>
      </c>
      <c r="DF63" s="544">
        <v>-10890</v>
      </c>
      <c r="DG63" s="544">
        <v>45458</v>
      </c>
      <c r="DH63" s="544">
        <v>977</v>
      </c>
      <c r="DI63" s="544">
        <v>56528</v>
      </c>
      <c r="DJ63" s="544">
        <v>2650</v>
      </c>
      <c r="DK63" s="544">
        <v>-1269</v>
      </c>
      <c r="DL63" s="544">
        <v>0</v>
      </c>
      <c r="DM63" s="544">
        <v>0</v>
      </c>
      <c r="DN63" s="544">
        <v>3695</v>
      </c>
      <c r="DO63" s="544">
        <v>279</v>
      </c>
      <c r="DP63" s="544">
        <v>-1</v>
      </c>
      <c r="DQ63" s="544">
        <v>0</v>
      </c>
      <c r="DR63" s="544">
        <v>0</v>
      </c>
      <c r="DS63" s="544">
        <v>4</v>
      </c>
      <c r="DT63" s="544">
        <v>0</v>
      </c>
      <c r="DU63" s="544">
        <v>2854240</v>
      </c>
      <c r="DV63" s="463">
        <v>-29095</v>
      </c>
      <c r="DW63" s="235">
        <v>1759064</v>
      </c>
      <c r="DX63" s="235">
        <v>11951</v>
      </c>
      <c r="DY63" s="235">
        <v>-66504</v>
      </c>
      <c r="DZ63" s="235">
        <v>-807</v>
      </c>
      <c r="EA63" s="235">
        <v>0</v>
      </c>
      <c r="EB63" s="235">
        <v>69969</v>
      </c>
      <c r="EC63" s="235">
        <v>4216</v>
      </c>
      <c r="ED63" s="235">
        <v>-5466</v>
      </c>
      <c r="EE63" s="235">
        <v>23193</v>
      </c>
      <c r="EF63" s="235">
        <v>442</v>
      </c>
      <c r="EG63" s="235">
        <v>21506</v>
      </c>
      <c r="EH63" s="235">
        <v>4660</v>
      </c>
      <c r="EI63" s="235">
        <v>0</v>
      </c>
      <c r="EJ63" s="235">
        <v>0</v>
      </c>
      <c r="EK63" s="235">
        <v>0</v>
      </c>
      <c r="EL63" s="235">
        <v>-931</v>
      </c>
      <c r="EM63" s="235">
        <v>133</v>
      </c>
      <c r="EN63" s="235">
        <v>-36</v>
      </c>
      <c r="EO63" s="235">
        <v>0</v>
      </c>
      <c r="EP63" s="235">
        <v>0</v>
      </c>
      <c r="EQ63" s="235">
        <v>4451</v>
      </c>
      <c r="ER63" s="235">
        <v>0</v>
      </c>
      <c r="ES63" s="235">
        <v>1796746</v>
      </c>
      <c r="ET63" s="254"/>
      <c r="EU63" s="254"/>
      <c r="EV63" s="254"/>
      <c r="EW63" s="254"/>
      <c r="EY63" s="397">
        <v>37.448047398971234</v>
      </c>
      <c r="EZ63" s="226">
        <v>-0.34698929650639371</v>
      </c>
      <c r="FA63" s="397">
        <v>-2.8289266231718506</v>
      </c>
      <c r="FB63" s="226">
        <v>0.15780549858038659</v>
      </c>
      <c r="FC63" s="221">
        <v>-0.10938049251511527</v>
      </c>
      <c r="FD63" s="226">
        <v>-0.24640999999854621</v>
      </c>
      <c r="FE63" s="221">
        <v>1232.7802277557755</v>
      </c>
      <c r="FF63" s="226">
        <v>-0.71058054423321904</v>
      </c>
      <c r="FG63" s="221">
        <v>6.8746686577166427E-2</v>
      </c>
      <c r="FH63" s="226">
        <v>0</v>
      </c>
      <c r="FI63" s="232"/>
      <c r="FJ63" s="393">
        <v>45</v>
      </c>
      <c r="FK63" s="430"/>
      <c r="FL63" s="468">
        <v>0.62570016474464585</v>
      </c>
      <c r="FM63" s="469">
        <v>2805.1882524469984</v>
      </c>
      <c r="FN63" s="472">
        <v>12.090939044481054</v>
      </c>
      <c r="FO63" s="386">
        <v>475.36549904861062</v>
      </c>
      <c r="FQ63" s="390">
        <v>352.7</v>
      </c>
      <c r="FR63" s="391">
        <v>356814.83333333331</v>
      </c>
      <c r="FS63" s="392">
        <v>4.1797681245626738E-4</v>
      </c>
      <c r="FT63" s="278">
        <v>6687.6289993002783</v>
      </c>
      <c r="FV63" s="555">
        <v>0</v>
      </c>
      <c r="FW63" s="551">
        <v>0</v>
      </c>
      <c r="FX63" s="547">
        <v>1913</v>
      </c>
      <c r="FY63" s="545">
        <v>2551</v>
      </c>
      <c r="FZ63" s="555">
        <v>0</v>
      </c>
    </row>
    <row r="64" spans="1:182" x14ac:dyDescent="0.2">
      <c r="A64" s="65">
        <v>61</v>
      </c>
      <c r="B64" s="65">
        <v>386</v>
      </c>
      <c r="C64" s="66">
        <v>5306</v>
      </c>
      <c r="D64" s="67" t="s">
        <v>265</v>
      </c>
      <c r="E64" s="75"/>
      <c r="F64" s="220">
        <v>1484</v>
      </c>
      <c r="G64" s="220">
        <v>3211645</v>
      </c>
      <c r="H64" s="214">
        <v>1.7</v>
      </c>
      <c r="I64" s="220">
        <v>1889202.9411764706</v>
      </c>
      <c r="J64" s="220">
        <v>294443</v>
      </c>
      <c r="K64" s="209">
        <v>0</v>
      </c>
      <c r="L64" s="216">
        <v>1.65</v>
      </c>
      <c r="M64" s="220">
        <v>3117184.8529411764</v>
      </c>
      <c r="N64" s="220">
        <v>301308.85000000003</v>
      </c>
      <c r="O64" s="220">
        <v>9214.6666666666661</v>
      </c>
      <c r="P64" s="220">
        <v>3427708.3696078435</v>
      </c>
      <c r="Q64" s="221">
        <v>2309.7765293853395</v>
      </c>
      <c r="R64" s="221">
        <v>2681.4037114060652</v>
      </c>
      <c r="S64" s="221">
        <v>86.140573295997527</v>
      </c>
      <c r="T64" s="381">
        <v>2309.7765293853395</v>
      </c>
      <c r="U64" s="222">
        <v>2746.534559255173</v>
      </c>
      <c r="V64" s="222">
        <v>84.097850565977325</v>
      </c>
      <c r="W64" s="223">
        <v>204053.05310394001</v>
      </c>
      <c r="X64" s="224">
        <v>137.50205734766848</v>
      </c>
      <c r="Y64" s="225">
        <v>91.268561176478428</v>
      </c>
      <c r="Z64" s="223">
        <v>0</v>
      </c>
      <c r="AA64" s="224">
        <v>0</v>
      </c>
      <c r="AB64" s="226">
        <v>91.268561176478428</v>
      </c>
      <c r="AC64" s="227">
        <v>0</v>
      </c>
      <c r="AD64" s="228">
        <v>0</v>
      </c>
      <c r="AE64" s="229">
        <v>0</v>
      </c>
      <c r="AF64" s="230">
        <v>0</v>
      </c>
      <c r="AG64" s="231">
        <v>91.268561176478428</v>
      </c>
      <c r="AH64" s="223">
        <v>204053.05310394001</v>
      </c>
      <c r="AI64" s="224">
        <v>137.50205734766848</v>
      </c>
      <c r="AJ64" s="226">
        <v>91.268561176478428</v>
      </c>
      <c r="AK64" s="232">
        <v>0</v>
      </c>
      <c r="AL64" s="444">
        <v>0.28504043126684636</v>
      </c>
      <c r="AM64" s="232">
        <v>0</v>
      </c>
      <c r="AN64" s="232">
        <v>9.8773584905660385</v>
      </c>
      <c r="AO64" s="232">
        <v>0</v>
      </c>
      <c r="AP64" s="223">
        <v>0</v>
      </c>
      <c r="AQ64" s="224">
        <v>86.140573295997527</v>
      </c>
      <c r="AR64" s="224">
        <v>0</v>
      </c>
      <c r="AS64" s="233">
        <v>0</v>
      </c>
      <c r="AT64" s="234">
        <v>0</v>
      </c>
      <c r="AU64" s="254"/>
      <c r="AV64" s="221">
        <v>642.27</v>
      </c>
      <c r="AW64" s="221">
        <v>953128.67999999993</v>
      </c>
      <c r="AX64" s="271">
        <v>1.126454826192005E-3</v>
      </c>
      <c r="AY64" s="298">
        <v>17741.663512524079</v>
      </c>
      <c r="AZ64" s="213"/>
      <c r="BA64" s="221">
        <v>17.355242959424384</v>
      </c>
      <c r="BB64" s="272">
        <v>-0.83185057757897107</v>
      </c>
      <c r="BC64" s="221">
        <v>0.38726043559885942</v>
      </c>
      <c r="BD64" s="272">
        <v>0.43728675010395801</v>
      </c>
      <c r="BE64" s="221">
        <v>-0.34177018733933034</v>
      </c>
      <c r="BF64" s="272">
        <v>-0.82283802904719272</v>
      </c>
      <c r="BG64" s="221">
        <v>1565.9833385101538</v>
      </c>
      <c r="BH64" s="272">
        <v>-0.59257818244572258</v>
      </c>
      <c r="BI64" s="221">
        <v>-0.1562059185191208</v>
      </c>
      <c r="BJ64" s="445">
        <v>0</v>
      </c>
      <c r="BL64" s="412">
        <v>125</v>
      </c>
      <c r="BM64" s="425"/>
      <c r="BN64" s="235">
        <v>1480</v>
      </c>
      <c r="BO64" s="302">
        <v>1.7</v>
      </c>
      <c r="BP64" s="232">
        <v>1.7</v>
      </c>
      <c r="BQ64" s="71">
        <v>241690800</v>
      </c>
      <c r="BR64" s="235">
        <v>1490</v>
      </c>
      <c r="BS64" s="302">
        <v>1.7</v>
      </c>
      <c r="BT64" s="232">
        <v>1.7</v>
      </c>
      <c r="BU64" s="71">
        <v>244418590</v>
      </c>
      <c r="BV64" s="235">
        <v>1524</v>
      </c>
      <c r="BW64" s="302">
        <v>1.85</v>
      </c>
      <c r="BX64" s="232">
        <v>1.85</v>
      </c>
      <c r="BY64" s="71">
        <v>247443500</v>
      </c>
      <c r="BZ64" s="463">
        <v>-26742</v>
      </c>
      <c r="CA64" s="235">
        <v>2287631</v>
      </c>
      <c r="CB64" s="235">
        <v>33606</v>
      </c>
      <c r="CC64" s="235">
        <v>-32220</v>
      </c>
      <c r="CD64" s="235">
        <v>0</v>
      </c>
      <c r="CE64" s="235">
        <v>0</v>
      </c>
      <c r="CF64" s="235">
        <v>124396</v>
      </c>
      <c r="CG64" s="235">
        <v>12767</v>
      </c>
      <c r="CH64" s="235">
        <v>-5869</v>
      </c>
      <c r="CI64" s="235">
        <v>34568</v>
      </c>
      <c r="CJ64" s="235">
        <v>2242</v>
      </c>
      <c r="CK64" s="235">
        <v>706320</v>
      </c>
      <c r="CL64" s="235">
        <v>108432</v>
      </c>
      <c r="CM64" s="235">
        <v>-17</v>
      </c>
      <c r="CN64" s="235">
        <v>0</v>
      </c>
      <c r="CO64" s="235">
        <v>-352500</v>
      </c>
      <c r="CP64" s="235">
        <v>1946</v>
      </c>
      <c r="CQ64" s="235">
        <v>278</v>
      </c>
      <c r="CR64" s="235">
        <v>-172</v>
      </c>
      <c r="CS64" s="235">
        <v>0</v>
      </c>
      <c r="CT64" s="235">
        <v>287</v>
      </c>
      <c r="CU64" s="235">
        <v>15894</v>
      </c>
      <c r="CV64" s="235">
        <v>0</v>
      </c>
      <c r="CW64" s="235">
        <v>2910847</v>
      </c>
      <c r="CX64" s="463">
        <v>-61643</v>
      </c>
      <c r="CY64" s="544">
        <v>2354183</v>
      </c>
      <c r="CZ64" s="544">
        <v>39149</v>
      </c>
      <c r="DA64" s="544">
        <v>-48018</v>
      </c>
      <c r="DB64" s="544">
        <v>0</v>
      </c>
      <c r="DC64" s="544">
        <v>0</v>
      </c>
      <c r="DD64" s="544">
        <v>137748</v>
      </c>
      <c r="DE64" s="544">
        <v>13278</v>
      </c>
      <c r="DF64" s="544">
        <v>-5594</v>
      </c>
      <c r="DG64" s="544">
        <v>7988</v>
      </c>
      <c r="DH64" s="544">
        <v>3210</v>
      </c>
      <c r="DI64" s="544">
        <v>1972146</v>
      </c>
      <c r="DJ64" s="544">
        <v>39979</v>
      </c>
      <c r="DK64" s="544">
        <v>-641666</v>
      </c>
      <c r="DL64" s="544">
        <v>0</v>
      </c>
      <c r="DM64" s="544">
        <v>-234900</v>
      </c>
      <c r="DN64" s="544">
        <v>324</v>
      </c>
      <c r="DO64" s="544">
        <v>1010</v>
      </c>
      <c r="DP64" s="544">
        <v>-201</v>
      </c>
      <c r="DQ64" s="544">
        <v>0</v>
      </c>
      <c r="DR64" s="544">
        <v>140</v>
      </c>
      <c r="DS64" s="544">
        <v>1042</v>
      </c>
      <c r="DT64" s="544">
        <v>0</v>
      </c>
      <c r="DU64" s="544">
        <v>3578175</v>
      </c>
      <c r="DV64" s="463">
        <v>-45219</v>
      </c>
      <c r="DW64" s="235">
        <v>2566483</v>
      </c>
      <c r="DX64" s="235">
        <v>57343</v>
      </c>
      <c r="DY64" s="235">
        <v>-30545</v>
      </c>
      <c r="DZ64" s="235">
        <v>-43</v>
      </c>
      <c r="EA64" s="235">
        <v>0</v>
      </c>
      <c r="EB64" s="235">
        <v>157950</v>
      </c>
      <c r="EC64" s="235">
        <v>12695</v>
      </c>
      <c r="ED64" s="235">
        <v>-6912</v>
      </c>
      <c r="EE64" s="235">
        <v>29769</v>
      </c>
      <c r="EF64" s="235">
        <v>2154</v>
      </c>
      <c r="EG64" s="235">
        <v>2544367</v>
      </c>
      <c r="EH64" s="235">
        <v>38254</v>
      </c>
      <c r="EI64" s="235">
        <v>0</v>
      </c>
      <c r="EJ64" s="235">
        <v>0</v>
      </c>
      <c r="EK64" s="235">
        <v>-1100000</v>
      </c>
      <c r="EL64" s="235">
        <v>603</v>
      </c>
      <c r="EM64" s="235">
        <v>91</v>
      </c>
      <c r="EN64" s="235">
        <v>-154</v>
      </c>
      <c r="EO64" s="235">
        <v>0</v>
      </c>
      <c r="EP64" s="235">
        <v>-11</v>
      </c>
      <c r="EQ64" s="235">
        <v>1664</v>
      </c>
      <c r="ER64" s="235">
        <v>0</v>
      </c>
      <c r="ES64" s="235">
        <v>4228489</v>
      </c>
      <c r="ET64" s="254"/>
      <c r="EU64" s="254"/>
      <c r="EV64" s="254"/>
      <c r="EW64" s="254"/>
      <c r="EY64" s="397">
        <v>22.146715717711086</v>
      </c>
      <c r="EZ64" s="226">
        <v>-0.70757825973576027</v>
      </c>
      <c r="FA64" s="397">
        <v>1.7735924041248012</v>
      </c>
      <c r="FB64" s="226">
        <v>0.48025512377221785</v>
      </c>
      <c r="FC64" s="221">
        <v>-0.34519993720772701</v>
      </c>
      <c r="FD64" s="226">
        <v>-0.83224951159152993</v>
      </c>
      <c r="FE64" s="221">
        <v>1507.2007666727131</v>
      </c>
      <c r="FF64" s="226">
        <v>-0.63236310530273043</v>
      </c>
      <c r="FG64" s="221">
        <v>-0.10680238556308549</v>
      </c>
      <c r="FH64" s="226">
        <v>0</v>
      </c>
      <c r="FI64" s="232"/>
      <c r="FJ64" s="393">
        <v>125</v>
      </c>
      <c r="FK64" s="430"/>
      <c r="FL64" s="468">
        <v>0.28237650200267023</v>
      </c>
      <c r="FM64" s="469">
        <v>0</v>
      </c>
      <c r="FN64" s="472">
        <v>9.7850467289719631</v>
      </c>
      <c r="FO64" s="386">
        <v>0</v>
      </c>
      <c r="FQ64" s="390">
        <v>535.33000000000004</v>
      </c>
      <c r="FR64" s="391">
        <v>801924.34000000008</v>
      </c>
      <c r="FS64" s="392">
        <v>9.393829744492948E-4</v>
      </c>
      <c r="FT64" s="278">
        <v>15030.127591188717</v>
      </c>
      <c r="FV64" s="555">
        <v>0</v>
      </c>
      <c r="FW64" s="551">
        <v>0</v>
      </c>
      <c r="FX64" s="547">
        <v>27644</v>
      </c>
      <c r="FY64" s="545">
        <v>39635</v>
      </c>
      <c r="FZ64" s="555">
        <v>0</v>
      </c>
    </row>
    <row r="65" spans="1:182" x14ac:dyDescent="0.2">
      <c r="A65" s="65">
        <v>62</v>
      </c>
      <c r="B65" s="65">
        <v>952</v>
      </c>
      <c r="C65" s="66">
        <v>4402</v>
      </c>
      <c r="D65" s="67" t="s">
        <v>227</v>
      </c>
      <c r="E65" s="75"/>
      <c r="F65" s="220">
        <v>1058.3333333333333</v>
      </c>
      <c r="G65" s="220">
        <v>1687970.3333333333</v>
      </c>
      <c r="H65" s="214">
        <v>1.89</v>
      </c>
      <c r="I65" s="220">
        <v>893105.99647266325</v>
      </c>
      <c r="J65" s="220">
        <v>164987.66666666666</v>
      </c>
      <c r="K65" s="209">
        <v>0</v>
      </c>
      <c r="L65" s="216">
        <v>1.65</v>
      </c>
      <c r="M65" s="220">
        <v>1473624.8941798939</v>
      </c>
      <c r="N65" s="220">
        <v>164072.09</v>
      </c>
      <c r="O65" s="220">
        <v>784</v>
      </c>
      <c r="P65" s="220">
        <v>1638480.9841798942</v>
      </c>
      <c r="Q65" s="221">
        <v>1548.1710086739158</v>
      </c>
      <c r="R65" s="221">
        <v>2681.4037114060652</v>
      </c>
      <c r="S65" s="221">
        <v>57.737333699075528</v>
      </c>
      <c r="T65" s="381">
        <v>1548.1710086739158</v>
      </c>
      <c r="U65" s="222">
        <v>2746.534559255173</v>
      </c>
      <c r="V65" s="222">
        <v>56.368160504550914</v>
      </c>
      <c r="W65" s="223">
        <v>443755.03917819739</v>
      </c>
      <c r="X65" s="224">
        <v>419.2961000108952</v>
      </c>
      <c r="Y65" s="225">
        <v>73.374520230417573</v>
      </c>
      <c r="Z65" s="223">
        <v>358288</v>
      </c>
      <c r="AA65" s="224">
        <v>338.53984251968507</v>
      </c>
      <c r="AB65" s="226">
        <v>85.9999910269118</v>
      </c>
      <c r="AC65" s="227">
        <v>0</v>
      </c>
      <c r="AD65" s="228">
        <v>0</v>
      </c>
      <c r="AE65" s="229">
        <v>358288</v>
      </c>
      <c r="AF65" s="230">
        <v>338.53984251968507</v>
      </c>
      <c r="AG65" s="231">
        <v>85.9999910269118</v>
      </c>
      <c r="AH65" s="223">
        <v>802043.03917819739</v>
      </c>
      <c r="AI65" s="224">
        <v>757.83594253058027</v>
      </c>
      <c r="AJ65" s="226">
        <v>85.9999910269118</v>
      </c>
      <c r="AK65" s="232">
        <v>0</v>
      </c>
      <c r="AL65" s="444">
        <v>1.3351181102362206</v>
      </c>
      <c r="AM65" s="232">
        <v>52150.797105944388</v>
      </c>
      <c r="AN65" s="232">
        <v>29.732598425196851</v>
      </c>
      <c r="AO65" s="232">
        <v>148598.3362721391</v>
      </c>
      <c r="AP65" s="223">
        <v>200749.1333780835</v>
      </c>
      <c r="AQ65" s="224">
        <v>57.737333699075528</v>
      </c>
      <c r="AR65" s="224">
        <v>0</v>
      </c>
      <c r="AS65" s="233">
        <v>0</v>
      </c>
      <c r="AT65" s="234">
        <v>200749.1333780835</v>
      </c>
      <c r="AU65" s="254"/>
      <c r="AV65" s="221">
        <v>237.83</v>
      </c>
      <c r="AW65" s="221">
        <v>251703.41666666666</v>
      </c>
      <c r="AX65" s="271">
        <v>2.9747560263655465E-4</v>
      </c>
      <c r="AY65" s="298">
        <v>4685.2407415257358</v>
      </c>
      <c r="AZ65" s="213"/>
      <c r="BA65" s="221">
        <v>33.964377210428033</v>
      </c>
      <c r="BB65" s="272">
        <v>-0.43463824894824171</v>
      </c>
      <c r="BC65" s="221">
        <v>-0.22470770389288694</v>
      </c>
      <c r="BD65" s="272">
        <v>0.37787100633130044</v>
      </c>
      <c r="BE65" s="221">
        <v>-0.25309335647270709</v>
      </c>
      <c r="BF65" s="272">
        <v>-0.61930796691574974</v>
      </c>
      <c r="BG65" s="221">
        <v>2067.8925251204391</v>
      </c>
      <c r="BH65" s="272">
        <v>-0.44898997152299341</v>
      </c>
      <c r="BI65" s="221">
        <v>-5.6771309502424386E-2</v>
      </c>
      <c r="BJ65" s="445">
        <v>0</v>
      </c>
      <c r="BL65" s="412">
        <v>74</v>
      </c>
      <c r="BM65" s="425"/>
      <c r="BN65" s="235">
        <v>1050</v>
      </c>
      <c r="BO65" s="302">
        <v>1.89</v>
      </c>
      <c r="BP65" s="232">
        <v>1.89</v>
      </c>
      <c r="BQ65" s="71">
        <v>129577890</v>
      </c>
      <c r="BR65" s="235">
        <v>1056</v>
      </c>
      <c r="BS65" s="302">
        <v>1.89</v>
      </c>
      <c r="BT65" s="232">
        <v>1.89</v>
      </c>
      <c r="BU65" s="71">
        <v>136901610</v>
      </c>
      <c r="BV65" s="235">
        <v>1058</v>
      </c>
      <c r="BW65" s="302">
        <v>1.89</v>
      </c>
      <c r="BX65" s="232">
        <v>1.89</v>
      </c>
      <c r="BY65" s="71">
        <v>142166270</v>
      </c>
      <c r="BZ65" s="463">
        <v>-11574</v>
      </c>
      <c r="CA65" s="235">
        <v>1478778</v>
      </c>
      <c r="CB65" s="235">
        <v>22626</v>
      </c>
      <c r="CC65" s="235">
        <v>-10224</v>
      </c>
      <c r="CD65" s="235">
        <v>-105</v>
      </c>
      <c r="CE65" s="235">
        <v>0</v>
      </c>
      <c r="CF65" s="235">
        <v>135541</v>
      </c>
      <c r="CG65" s="235">
        <v>4404</v>
      </c>
      <c r="CH65" s="235">
        <v>-2765</v>
      </c>
      <c r="CI65" s="235">
        <v>23942</v>
      </c>
      <c r="CJ65" s="235">
        <v>193</v>
      </c>
      <c r="CK65" s="235">
        <v>61955</v>
      </c>
      <c r="CL65" s="235">
        <v>39736</v>
      </c>
      <c r="CM65" s="235">
        <v>-7979</v>
      </c>
      <c r="CN65" s="235">
        <v>0</v>
      </c>
      <c r="CO65" s="235">
        <v>0</v>
      </c>
      <c r="CP65" s="235">
        <v>690</v>
      </c>
      <c r="CQ65" s="235">
        <v>29</v>
      </c>
      <c r="CR65" s="235">
        <v>-161</v>
      </c>
      <c r="CS65" s="235">
        <v>0</v>
      </c>
      <c r="CT65" s="235">
        <v>83</v>
      </c>
      <c r="CU65" s="235">
        <v>552</v>
      </c>
      <c r="CV65" s="235">
        <v>0</v>
      </c>
      <c r="CW65" s="235">
        <v>1735721</v>
      </c>
      <c r="CX65" s="463">
        <v>-6270</v>
      </c>
      <c r="CY65" s="544">
        <v>1458388</v>
      </c>
      <c r="CZ65" s="544">
        <v>27984</v>
      </c>
      <c r="DA65" s="544">
        <v>-13015</v>
      </c>
      <c r="DB65" s="544">
        <v>-257</v>
      </c>
      <c r="DC65" s="544">
        <v>0</v>
      </c>
      <c r="DD65" s="544">
        <v>136776</v>
      </c>
      <c r="DE65" s="544">
        <v>4471</v>
      </c>
      <c r="DF65" s="544">
        <v>-3837</v>
      </c>
      <c r="DG65" s="544">
        <v>14049</v>
      </c>
      <c r="DH65" s="544">
        <v>301</v>
      </c>
      <c r="DI65" s="544">
        <v>14451</v>
      </c>
      <c r="DJ65" s="544">
        <v>25078</v>
      </c>
      <c r="DK65" s="544">
        <v>-274</v>
      </c>
      <c r="DL65" s="544">
        <v>0</v>
      </c>
      <c r="DM65" s="544">
        <v>0</v>
      </c>
      <c r="DN65" s="544">
        <v>982</v>
      </c>
      <c r="DO65" s="544">
        <v>0</v>
      </c>
      <c r="DP65" s="544">
        <v>0</v>
      </c>
      <c r="DQ65" s="544">
        <v>0</v>
      </c>
      <c r="DR65" s="544">
        <v>17</v>
      </c>
      <c r="DS65" s="544">
        <v>297</v>
      </c>
      <c r="DT65" s="544">
        <v>0</v>
      </c>
      <c r="DU65" s="544">
        <v>1659141</v>
      </c>
      <c r="DV65" s="463">
        <v>-13575</v>
      </c>
      <c r="DW65" s="235">
        <v>1681212</v>
      </c>
      <c r="DX65" s="235">
        <v>15066</v>
      </c>
      <c r="DY65" s="235">
        <v>-237467</v>
      </c>
      <c r="DZ65" s="235">
        <v>0</v>
      </c>
      <c r="EA65" s="235">
        <v>0</v>
      </c>
      <c r="EB65" s="235">
        <v>109869</v>
      </c>
      <c r="EC65" s="235">
        <v>4358</v>
      </c>
      <c r="ED65" s="235">
        <v>-11117</v>
      </c>
      <c r="EE65" s="235">
        <v>15716</v>
      </c>
      <c r="EF65" s="235">
        <v>221</v>
      </c>
      <c r="EG65" s="235">
        <v>55576</v>
      </c>
      <c r="EH65" s="235">
        <v>22220</v>
      </c>
      <c r="EI65" s="235">
        <v>0</v>
      </c>
      <c r="EJ65" s="235">
        <v>0</v>
      </c>
      <c r="EK65" s="235">
        <v>0</v>
      </c>
      <c r="EL65" s="235">
        <v>-25</v>
      </c>
      <c r="EM65" s="235">
        <v>8</v>
      </c>
      <c r="EN65" s="235">
        <v>0</v>
      </c>
      <c r="EO65" s="235">
        <v>0</v>
      </c>
      <c r="EP65" s="235">
        <v>0</v>
      </c>
      <c r="EQ65" s="235">
        <v>24572</v>
      </c>
      <c r="ER65" s="235">
        <v>0</v>
      </c>
      <c r="ES65" s="235">
        <v>1666634</v>
      </c>
      <c r="ET65" s="254"/>
      <c r="EU65" s="254"/>
      <c r="EV65" s="254"/>
      <c r="EW65" s="254"/>
      <c r="EY65" s="397">
        <v>26.928844078722161</v>
      </c>
      <c r="EZ65" s="226">
        <v>-0.59488331633821145</v>
      </c>
      <c r="FA65" s="397">
        <v>0.48085275971524122</v>
      </c>
      <c r="FB65" s="226">
        <v>0.38968658699088876</v>
      </c>
      <c r="FC65" s="221">
        <v>-0.23317995372089709</v>
      </c>
      <c r="FD65" s="226">
        <v>-0.55396146583635053</v>
      </c>
      <c r="FE65" s="221">
        <v>2089.5838688311637</v>
      </c>
      <c r="FF65" s="226">
        <v>-0.4663678233642487</v>
      </c>
      <c r="FG65" s="221">
        <v>-7.319759295485613E-2</v>
      </c>
      <c r="FH65" s="226">
        <v>0</v>
      </c>
      <c r="FI65" s="232"/>
      <c r="FJ65" s="393">
        <v>74</v>
      </c>
      <c r="FK65" s="430"/>
      <c r="FL65" s="468">
        <v>1.3397597977243993</v>
      </c>
      <c r="FM65" s="469">
        <v>52593.784113677451</v>
      </c>
      <c r="FN65" s="472">
        <v>29.835967130214915</v>
      </c>
      <c r="FO65" s="386">
        <v>147769.89012282353</v>
      </c>
      <c r="FQ65" s="390">
        <v>308.72000000000003</v>
      </c>
      <c r="FR65" s="391">
        <v>325596.69333333336</v>
      </c>
      <c r="FS65" s="392">
        <v>3.814075405845912E-4</v>
      </c>
      <c r="FT65" s="278">
        <v>6102.5206493534588</v>
      </c>
      <c r="FV65" s="555">
        <v>0</v>
      </c>
      <c r="FW65" s="551">
        <v>0</v>
      </c>
      <c r="FX65" s="547">
        <v>2352</v>
      </c>
      <c r="FY65" s="545">
        <v>2667</v>
      </c>
      <c r="FZ65" s="555">
        <v>0</v>
      </c>
    </row>
    <row r="66" spans="1:182" x14ac:dyDescent="0.2">
      <c r="A66" s="65">
        <v>63</v>
      </c>
      <c r="B66" s="65">
        <v>901</v>
      </c>
      <c r="C66" s="66">
        <v>4301</v>
      </c>
      <c r="D66" s="67" t="s">
        <v>217</v>
      </c>
      <c r="E66" s="75"/>
      <c r="F66" s="220">
        <v>2454</v>
      </c>
      <c r="G66" s="220">
        <v>3264650</v>
      </c>
      <c r="H66" s="214">
        <v>1.8</v>
      </c>
      <c r="I66" s="220">
        <v>1813694.4444444447</v>
      </c>
      <c r="J66" s="220">
        <v>415673.66666666669</v>
      </c>
      <c r="K66" s="209">
        <v>0</v>
      </c>
      <c r="L66" s="216">
        <v>1.65</v>
      </c>
      <c r="M66" s="220">
        <v>2992595.8333333335</v>
      </c>
      <c r="N66" s="220">
        <v>339666.09</v>
      </c>
      <c r="O66" s="220">
        <v>2181</v>
      </c>
      <c r="P66" s="220">
        <v>3334442.9233333333</v>
      </c>
      <c r="Q66" s="221">
        <v>1358.7786973648465</v>
      </c>
      <c r="R66" s="221">
        <v>2681.4037114060652</v>
      </c>
      <c r="S66" s="221">
        <v>50.674155912625885</v>
      </c>
      <c r="T66" s="381">
        <v>1358.7786973648465</v>
      </c>
      <c r="U66" s="222">
        <v>2746.534559255173</v>
      </c>
      <c r="V66" s="222">
        <v>49.472477700529311</v>
      </c>
      <c r="W66" s="223">
        <v>1200917.0602491458</v>
      </c>
      <c r="X66" s="224">
        <v>489.37125519525097</v>
      </c>
      <c r="Y66" s="225">
        <v>68.92471822495429</v>
      </c>
      <c r="Z66" s="223">
        <v>1123582</v>
      </c>
      <c r="AA66" s="224">
        <v>457.85737571312143</v>
      </c>
      <c r="AB66" s="226">
        <v>86.000005089274765</v>
      </c>
      <c r="AC66" s="227">
        <v>0</v>
      </c>
      <c r="AD66" s="228">
        <v>0</v>
      </c>
      <c r="AE66" s="229">
        <v>1123582</v>
      </c>
      <c r="AF66" s="230">
        <v>457.85737571312143</v>
      </c>
      <c r="AG66" s="231">
        <v>86.000005089274765</v>
      </c>
      <c r="AH66" s="223">
        <v>2324499.0602491461</v>
      </c>
      <c r="AI66" s="224">
        <v>947.22863090837245</v>
      </c>
      <c r="AJ66" s="226">
        <v>86.000005089274794</v>
      </c>
      <c r="AK66" s="232">
        <v>0</v>
      </c>
      <c r="AL66" s="444">
        <v>2.4572127139364301</v>
      </c>
      <c r="AM66" s="232">
        <v>303719.34113445954</v>
      </c>
      <c r="AN66" s="232">
        <v>43.552974735126327</v>
      </c>
      <c r="AO66" s="232">
        <v>617487.1518232876</v>
      </c>
      <c r="AP66" s="223">
        <v>921206.49295774708</v>
      </c>
      <c r="AQ66" s="224">
        <v>50.674155912625885</v>
      </c>
      <c r="AR66" s="224">
        <v>0</v>
      </c>
      <c r="AS66" s="233">
        <v>0</v>
      </c>
      <c r="AT66" s="234">
        <v>921206.49295774708</v>
      </c>
      <c r="AU66" s="254"/>
      <c r="AV66" s="221">
        <v>377.1</v>
      </c>
      <c r="AW66" s="221">
        <v>925403.4</v>
      </c>
      <c r="AX66" s="271">
        <v>1.0936877128747092E-3</v>
      </c>
      <c r="AY66" s="298">
        <v>17225.581477776672</v>
      </c>
      <c r="AZ66" s="213"/>
      <c r="BA66" s="221">
        <v>41.861619797258278</v>
      </c>
      <c r="BB66" s="272">
        <v>-0.24577337072696709</v>
      </c>
      <c r="BC66" s="221">
        <v>-3.1437095345932948</v>
      </c>
      <c r="BD66" s="272">
        <v>9.4466277142530503E-2</v>
      </c>
      <c r="BE66" s="221">
        <v>0.18165289827125777</v>
      </c>
      <c r="BF66" s="272">
        <v>0.37851673402037123</v>
      </c>
      <c r="BG66" s="221">
        <v>1742.8410856991134</v>
      </c>
      <c r="BH66" s="272">
        <v>-0.54198200253079876</v>
      </c>
      <c r="BI66" s="221">
        <v>0.19229791074168334</v>
      </c>
      <c r="BJ66" s="445">
        <v>0</v>
      </c>
      <c r="BL66" s="412">
        <v>150</v>
      </c>
      <c r="BM66" s="425"/>
      <c r="BN66" s="235">
        <v>2448</v>
      </c>
      <c r="BO66" s="302">
        <v>1.8</v>
      </c>
      <c r="BP66" s="232">
        <v>1.8</v>
      </c>
      <c r="BQ66" s="71">
        <v>266672510</v>
      </c>
      <c r="BR66" s="235">
        <v>2471</v>
      </c>
      <c r="BS66" s="302">
        <v>1.8</v>
      </c>
      <c r="BT66" s="232">
        <v>1.8</v>
      </c>
      <c r="BU66" s="71">
        <v>285527040</v>
      </c>
      <c r="BV66" s="235">
        <v>2461</v>
      </c>
      <c r="BW66" s="302">
        <v>1.8</v>
      </c>
      <c r="BX66" s="232">
        <v>1.8</v>
      </c>
      <c r="BY66" s="71">
        <v>294565600</v>
      </c>
      <c r="BZ66" s="463">
        <v>-20852</v>
      </c>
      <c r="CA66" s="235">
        <v>2971302</v>
      </c>
      <c r="CB66" s="235">
        <v>25156</v>
      </c>
      <c r="CC66" s="235">
        <v>-87809</v>
      </c>
      <c r="CD66" s="235">
        <v>0</v>
      </c>
      <c r="CE66" s="235">
        <v>0</v>
      </c>
      <c r="CF66" s="235">
        <v>257187</v>
      </c>
      <c r="CG66" s="235">
        <v>11493</v>
      </c>
      <c r="CH66" s="235">
        <v>-17191</v>
      </c>
      <c r="CI66" s="235">
        <v>16188</v>
      </c>
      <c r="CJ66" s="235">
        <v>0</v>
      </c>
      <c r="CK66" s="235">
        <v>121013</v>
      </c>
      <c r="CL66" s="235">
        <v>121505</v>
      </c>
      <c r="CM66" s="235">
        <v>-13853</v>
      </c>
      <c r="CN66" s="235">
        <v>0</v>
      </c>
      <c r="CO66" s="235">
        <v>0</v>
      </c>
      <c r="CP66" s="235">
        <v>1548</v>
      </c>
      <c r="CQ66" s="235">
        <v>73</v>
      </c>
      <c r="CR66" s="235">
        <v>-2</v>
      </c>
      <c r="CS66" s="235">
        <v>0</v>
      </c>
      <c r="CT66" s="235">
        <v>283</v>
      </c>
      <c r="CU66" s="235">
        <v>2401</v>
      </c>
      <c r="CV66" s="235">
        <v>0</v>
      </c>
      <c r="CW66" s="235">
        <v>3388442</v>
      </c>
      <c r="CX66" s="463">
        <v>-16191</v>
      </c>
      <c r="CY66" s="544">
        <v>2903535</v>
      </c>
      <c r="CZ66" s="544">
        <v>41038</v>
      </c>
      <c r="DA66" s="544">
        <v>-56884</v>
      </c>
      <c r="DB66" s="544">
        <v>0</v>
      </c>
      <c r="DC66" s="544">
        <v>0</v>
      </c>
      <c r="DD66" s="544">
        <v>236318</v>
      </c>
      <c r="DE66" s="544">
        <v>8493</v>
      </c>
      <c r="DF66" s="544">
        <v>-16040</v>
      </c>
      <c r="DG66" s="544">
        <v>16609</v>
      </c>
      <c r="DH66" s="544">
        <v>0</v>
      </c>
      <c r="DI66" s="544">
        <v>67697</v>
      </c>
      <c r="DJ66" s="544">
        <v>37198</v>
      </c>
      <c r="DK66" s="544">
        <v>-14352</v>
      </c>
      <c r="DL66" s="544">
        <v>0</v>
      </c>
      <c r="DM66" s="544">
        <v>0</v>
      </c>
      <c r="DN66" s="544">
        <v>133</v>
      </c>
      <c r="DO66" s="544">
        <v>357</v>
      </c>
      <c r="DP66" s="544">
        <v>0</v>
      </c>
      <c r="DQ66" s="544">
        <v>0</v>
      </c>
      <c r="DR66" s="544">
        <v>37</v>
      </c>
      <c r="DS66" s="544">
        <v>8084</v>
      </c>
      <c r="DT66" s="544">
        <v>0</v>
      </c>
      <c r="DU66" s="544">
        <v>3216032</v>
      </c>
      <c r="DV66" s="463">
        <v>-24984</v>
      </c>
      <c r="DW66" s="235">
        <v>2829729</v>
      </c>
      <c r="DX66" s="235">
        <v>42982</v>
      </c>
      <c r="DY66" s="235">
        <v>-85637</v>
      </c>
      <c r="DZ66" s="235">
        <v>-70</v>
      </c>
      <c r="EA66" s="235">
        <v>0</v>
      </c>
      <c r="EB66" s="235">
        <v>295437</v>
      </c>
      <c r="EC66" s="235">
        <v>11429</v>
      </c>
      <c r="ED66" s="235">
        <v>-18142</v>
      </c>
      <c r="EE66" s="235">
        <v>12507</v>
      </c>
      <c r="EF66" s="235">
        <v>0</v>
      </c>
      <c r="EG66" s="235">
        <v>104442</v>
      </c>
      <c r="EH66" s="235">
        <v>53247</v>
      </c>
      <c r="EI66" s="235">
        <v>-400</v>
      </c>
      <c r="EJ66" s="235">
        <v>0</v>
      </c>
      <c r="EK66" s="235">
        <v>0</v>
      </c>
      <c r="EL66" s="235">
        <v>387</v>
      </c>
      <c r="EM66" s="235">
        <v>36</v>
      </c>
      <c r="EN66" s="235">
        <v>-370</v>
      </c>
      <c r="EO66" s="235">
        <v>0</v>
      </c>
      <c r="EP66" s="235">
        <v>0</v>
      </c>
      <c r="EQ66" s="235">
        <v>9456</v>
      </c>
      <c r="ER66" s="235">
        <v>0</v>
      </c>
      <c r="ES66" s="235">
        <v>3230049</v>
      </c>
      <c r="ET66" s="254"/>
      <c r="EU66" s="254"/>
      <c r="EV66" s="254"/>
      <c r="EW66" s="254"/>
      <c r="EY66" s="397">
        <v>34.968101795619589</v>
      </c>
      <c r="EZ66" s="226">
        <v>-0.40543133492537592</v>
      </c>
      <c r="FA66" s="397">
        <v>-5.1499947607053969</v>
      </c>
      <c r="FB66" s="226">
        <v>-4.8070939050794135E-3</v>
      </c>
      <c r="FC66" s="221">
        <v>0.12702005890406529</v>
      </c>
      <c r="FD66" s="226">
        <v>0.34087313843920525</v>
      </c>
      <c r="FE66" s="221">
        <v>1828.8011092309146</v>
      </c>
      <c r="FF66" s="226">
        <v>-0.54069811822359537</v>
      </c>
      <c r="FG66" s="221">
        <v>0.11783320695808631</v>
      </c>
      <c r="FH66" s="226">
        <v>0</v>
      </c>
      <c r="FI66" s="232"/>
      <c r="FJ66" s="393">
        <v>150</v>
      </c>
      <c r="FK66" s="430"/>
      <c r="FL66" s="468">
        <v>2.4512195121951219</v>
      </c>
      <c r="FM66" s="469">
        <v>303004.39703271864</v>
      </c>
      <c r="FN66" s="472">
        <v>43.446747967479673</v>
      </c>
      <c r="FO66" s="386">
        <v>608155.26945034333</v>
      </c>
      <c r="FQ66" s="390">
        <v>356.33</v>
      </c>
      <c r="FR66" s="391">
        <v>876571.79999999993</v>
      </c>
      <c r="FS66" s="392">
        <v>1.0268258284844829E-3</v>
      </c>
      <c r="FT66" s="278">
        <v>16429.213255751725</v>
      </c>
      <c r="FV66" s="555">
        <v>0</v>
      </c>
      <c r="FW66" s="551">
        <v>0</v>
      </c>
      <c r="FX66" s="547">
        <v>6543</v>
      </c>
      <c r="FY66" s="545">
        <v>8930</v>
      </c>
      <c r="FZ66" s="555">
        <v>0</v>
      </c>
    </row>
    <row r="67" spans="1:182" x14ac:dyDescent="0.2">
      <c r="A67" s="65">
        <v>64</v>
      </c>
      <c r="B67" s="65">
        <v>735</v>
      </c>
      <c r="C67" s="66">
        <v>5505</v>
      </c>
      <c r="D67" s="67" t="s">
        <v>290</v>
      </c>
      <c r="E67" s="75"/>
      <c r="F67" s="220">
        <v>328.33333333333331</v>
      </c>
      <c r="G67" s="220">
        <v>645689.33333333337</v>
      </c>
      <c r="H67" s="214">
        <v>1.8833333333333331</v>
      </c>
      <c r="I67" s="220">
        <v>343638.14289998502</v>
      </c>
      <c r="J67" s="220">
        <v>57227.333333333336</v>
      </c>
      <c r="K67" s="209">
        <v>0</v>
      </c>
      <c r="L67" s="216">
        <v>1.65</v>
      </c>
      <c r="M67" s="220">
        <v>567002.93578497518</v>
      </c>
      <c r="N67" s="220">
        <v>57158.93</v>
      </c>
      <c r="O67" s="220">
        <v>28</v>
      </c>
      <c r="P67" s="220">
        <v>624189.86578497523</v>
      </c>
      <c r="Q67" s="221">
        <v>1901.0858856395187</v>
      </c>
      <c r="R67" s="221">
        <v>2681.4037114060652</v>
      </c>
      <c r="S67" s="221">
        <v>70.898905582652219</v>
      </c>
      <c r="T67" s="381">
        <v>1901.0858856395187</v>
      </c>
      <c r="U67" s="222">
        <v>2746.534559255173</v>
      </c>
      <c r="V67" s="222">
        <v>69.217621137637181</v>
      </c>
      <c r="W67" s="223">
        <v>94795.610533539293</v>
      </c>
      <c r="X67" s="224">
        <v>288.71759553362222</v>
      </c>
      <c r="Y67" s="225">
        <v>81.666310517070897</v>
      </c>
      <c r="Z67" s="223">
        <v>38154</v>
      </c>
      <c r="AA67" s="224">
        <v>116.20507614213199</v>
      </c>
      <c r="AB67" s="226">
        <v>86.000050925045386</v>
      </c>
      <c r="AC67" s="227">
        <v>0</v>
      </c>
      <c r="AD67" s="228">
        <v>0</v>
      </c>
      <c r="AE67" s="229">
        <v>38154</v>
      </c>
      <c r="AF67" s="230">
        <v>116.20507614213199</v>
      </c>
      <c r="AG67" s="231">
        <v>86.000050925045386</v>
      </c>
      <c r="AH67" s="223">
        <v>132949.61053353929</v>
      </c>
      <c r="AI67" s="224">
        <v>404.9226716757542</v>
      </c>
      <c r="AJ67" s="226">
        <v>86.000050925045386</v>
      </c>
      <c r="AK67" s="232">
        <v>0</v>
      </c>
      <c r="AL67" s="444">
        <v>1.0385786802030457</v>
      </c>
      <c r="AM67" s="232">
        <v>9715.7088938524594</v>
      </c>
      <c r="AN67" s="232">
        <v>24.581725888324875</v>
      </c>
      <c r="AO67" s="232">
        <v>32490.946895502002</v>
      </c>
      <c r="AP67" s="223">
        <v>42206.65578935446</v>
      </c>
      <c r="AQ67" s="224">
        <v>70.898905582652219</v>
      </c>
      <c r="AR67" s="224">
        <v>0</v>
      </c>
      <c r="AS67" s="233">
        <v>0</v>
      </c>
      <c r="AT67" s="234">
        <v>42206.65578935446</v>
      </c>
      <c r="AU67" s="254"/>
      <c r="AV67" s="221">
        <v>406.64</v>
      </c>
      <c r="AW67" s="221">
        <v>133513.46666666665</v>
      </c>
      <c r="AX67" s="271">
        <v>1.5779284795867444E-4</v>
      </c>
      <c r="AY67" s="298">
        <v>2485.2373553491225</v>
      </c>
      <c r="AZ67" s="213"/>
      <c r="BA67" s="221">
        <v>89.650183192560306</v>
      </c>
      <c r="BB67" s="272">
        <v>0.89710417251512564</v>
      </c>
      <c r="BC67" s="221">
        <v>6.0884497058287508</v>
      </c>
      <c r="BD67" s="272">
        <v>0.99081295354444332</v>
      </c>
      <c r="BE67" s="221">
        <v>0.24424340492821361</v>
      </c>
      <c r="BF67" s="272">
        <v>0.52217375902038754</v>
      </c>
      <c r="BG67" s="221">
        <v>5123.6722731889186</v>
      </c>
      <c r="BH67" s="272">
        <v>0.42521986305362147</v>
      </c>
      <c r="BI67" s="221">
        <v>0.4962177555065837</v>
      </c>
      <c r="BJ67" s="445">
        <v>0</v>
      </c>
      <c r="BL67" s="412">
        <v>0</v>
      </c>
      <c r="BM67" s="425"/>
      <c r="BN67" s="235">
        <v>328</v>
      </c>
      <c r="BO67" s="302">
        <v>1.9</v>
      </c>
      <c r="BP67" s="232">
        <v>1.9</v>
      </c>
      <c r="BQ67" s="71">
        <v>43877320</v>
      </c>
      <c r="BR67" s="235">
        <v>330</v>
      </c>
      <c r="BS67" s="302">
        <v>1.8</v>
      </c>
      <c r="BT67" s="232">
        <v>1.8</v>
      </c>
      <c r="BU67" s="71">
        <v>50467000</v>
      </c>
      <c r="BV67" s="235">
        <v>331</v>
      </c>
      <c r="BW67" s="302">
        <v>1.8</v>
      </c>
      <c r="BX67" s="232">
        <v>1.8</v>
      </c>
      <c r="BY67" s="71">
        <v>51374240</v>
      </c>
      <c r="BZ67" s="463">
        <v>-2663</v>
      </c>
      <c r="CA67" s="235">
        <v>619415</v>
      </c>
      <c r="CB67" s="235">
        <v>9657</v>
      </c>
      <c r="CC67" s="235">
        <v>-61344</v>
      </c>
      <c r="CD67" s="235">
        <v>0</v>
      </c>
      <c r="CE67" s="235">
        <v>0</v>
      </c>
      <c r="CF67" s="235">
        <v>29604</v>
      </c>
      <c r="CG67" s="235">
        <v>1663</v>
      </c>
      <c r="CH67" s="235">
        <v>-1601</v>
      </c>
      <c r="CI67" s="235">
        <v>12357</v>
      </c>
      <c r="CJ67" s="235">
        <v>0</v>
      </c>
      <c r="CK67" s="235">
        <v>-141</v>
      </c>
      <c r="CL67" s="235">
        <v>2278</v>
      </c>
      <c r="CM67" s="235">
        <v>-1287</v>
      </c>
      <c r="CN67" s="235">
        <v>0</v>
      </c>
      <c r="CO67" s="235">
        <v>0</v>
      </c>
      <c r="CP67" s="235">
        <v>186</v>
      </c>
      <c r="CQ67" s="235">
        <v>14</v>
      </c>
      <c r="CR67" s="235">
        <v>0</v>
      </c>
      <c r="CS67" s="235">
        <v>0</v>
      </c>
      <c r="CT67" s="235">
        <v>0</v>
      </c>
      <c r="CU67" s="235">
        <v>73</v>
      </c>
      <c r="CV67" s="235">
        <v>0</v>
      </c>
      <c r="CW67" s="235">
        <v>608211</v>
      </c>
      <c r="CX67" s="463">
        <v>-12</v>
      </c>
      <c r="CY67" s="544">
        <v>645791</v>
      </c>
      <c r="CZ67" s="544">
        <v>13005</v>
      </c>
      <c r="DA67" s="544">
        <v>-6540</v>
      </c>
      <c r="DB67" s="544">
        <v>0</v>
      </c>
      <c r="DC67" s="544">
        <v>-24000</v>
      </c>
      <c r="DD67" s="544">
        <v>38598</v>
      </c>
      <c r="DE67" s="544">
        <v>4167</v>
      </c>
      <c r="DF67" s="544">
        <v>-1611</v>
      </c>
      <c r="DG67" s="544">
        <v>13326</v>
      </c>
      <c r="DH67" s="544">
        <v>0</v>
      </c>
      <c r="DI67" s="544">
        <v>3597</v>
      </c>
      <c r="DJ67" s="544">
        <v>86</v>
      </c>
      <c r="DK67" s="544">
        <v>0</v>
      </c>
      <c r="DL67" s="544">
        <v>0</v>
      </c>
      <c r="DM67" s="544">
        <v>0</v>
      </c>
      <c r="DN67" s="544">
        <v>-25</v>
      </c>
      <c r="DO67" s="544">
        <v>133</v>
      </c>
      <c r="DP67" s="544">
        <v>0</v>
      </c>
      <c r="DQ67" s="544">
        <v>0</v>
      </c>
      <c r="DR67" s="544">
        <v>0</v>
      </c>
      <c r="DS67" s="544">
        <v>0</v>
      </c>
      <c r="DT67" s="544">
        <v>0</v>
      </c>
      <c r="DU67" s="544">
        <v>686515</v>
      </c>
      <c r="DV67" s="463">
        <v>-9672</v>
      </c>
      <c r="DW67" s="235">
        <v>638520</v>
      </c>
      <c r="DX67" s="235">
        <v>15918</v>
      </c>
      <c r="DY67" s="235">
        <v>-39664</v>
      </c>
      <c r="DZ67" s="235">
        <v>0</v>
      </c>
      <c r="EA67" s="235">
        <v>0</v>
      </c>
      <c r="EB67" s="235">
        <v>40287</v>
      </c>
      <c r="EC67" s="235">
        <v>2648</v>
      </c>
      <c r="ED67" s="235">
        <v>-951</v>
      </c>
      <c r="EE67" s="235">
        <v>12554</v>
      </c>
      <c r="EF67" s="235">
        <v>0</v>
      </c>
      <c r="EG67" s="235">
        <v>-463</v>
      </c>
      <c r="EH67" s="235">
        <v>339</v>
      </c>
      <c r="EI67" s="235">
        <v>0</v>
      </c>
      <c r="EJ67" s="235">
        <v>0</v>
      </c>
      <c r="EK67" s="235">
        <v>0</v>
      </c>
      <c r="EL67" s="235">
        <v>227</v>
      </c>
      <c r="EM67" s="235">
        <v>135</v>
      </c>
      <c r="EN67" s="235">
        <v>0</v>
      </c>
      <c r="EO67" s="235">
        <v>0</v>
      </c>
      <c r="EP67" s="235">
        <v>0</v>
      </c>
      <c r="EQ67" s="235">
        <v>0</v>
      </c>
      <c r="ER67" s="235">
        <v>0</v>
      </c>
      <c r="ES67" s="235">
        <v>659878</v>
      </c>
      <c r="ET67" s="254"/>
      <c r="EU67" s="254"/>
      <c r="EV67" s="254"/>
      <c r="EW67" s="254"/>
      <c r="EY67" s="397">
        <v>89.897160220951449</v>
      </c>
      <c r="EZ67" s="226">
        <v>0.88901888949617069</v>
      </c>
      <c r="FA67" s="397">
        <v>19.790449551276975</v>
      </c>
      <c r="FB67" s="226">
        <v>1.7425049482224355</v>
      </c>
      <c r="FC67" s="221">
        <v>0.14244786343478907</v>
      </c>
      <c r="FD67" s="226">
        <v>0.37919999262636722</v>
      </c>
      <c r="FE67" s="221">
        <v>5203.1033641906779</v>
      </c>
      <c r="FF67" s="226">
        <v>0.42107129452510711</v>
      </c>
      <c r="FG67" s="221">
        <v>0.64741313395496658</v>
      </c>
      <c r="FH67" s="226">
        <v>0</v>
      </c>
      <c r="FI67" s="232"/>
      <c r="FJ67" s="393">
        <v>0</v>
      </c>
      <c r="FK67" s="430"/>
      <c r="FL67" s="468">
        <v>1.0343781597573305</v>
      </c>
      <c r="FM67" s="469">
        <v>9799.8848315905743</v>
      </c>
      <c r="FN67" s="472">
        <v>24.48230535894843</v>
      </c>
      <c r="FO67" s="386">
        <v>32301.083043288178</v>
      </c>
      <c r="FQ67" s="390">
        <v>319.55</v>
      </c>
      <c r="FR67" s="391">
        <v>105344.98333333334</v>
      </c>
      <c r="FS67" s="392">
        <v>1.2340226982881958E-4</v>
      </c>
      <c r="FT67" s="278">
        <v>1974.4363172611131</v>
      </c>
      <c r="FV67" s="555">
        <v>0</v>
      </c>
      <c r="FW67" s="551">
        <v>0</v>
      </c>
      <c r="FX67" s="547">
        <v>84</v>
      </c>
      <c r="FY67" s="545">
        <v>82</v>
      </c>
      <c r="FZ67" s="555">
        <v>0</v>
      </c>
    </row>
    <row r="68" spans="1:182" x14ac:dyDescent="0.2">
      <c r="A68" s="65">
        <v>65</v>
      </c>
      <c r="B68" s="65">
        <v>953</v>
      </c>
      <c r="C68" s="66">
        <v>4403</v>
      </c>
      <c r="D68" s="67" t="s">
        <v>228</v>
      </c>
      <c r="E68" s="75"/>
      <c r="F68" s="220">
        <v>1385.3333333333333</v>
      </c>
      <c r="G68" s="220">
        <v>1898574.6666666667</v>
      </c>
      <c r="H68" s="214">
        <v>1.8266666666666669</v>
      </c>
      <c r="I68" s="220">
        <v>1038727.8359306087</v>
      </c>
      <c r="J68" s="220">
        <v>193904.66666666666</v>
      </c>
      <c r="K68" s="209">
        <v>0</v>
      </c>
      <c r="L68" s="216">
        <v>1.65</v>
      </c>
      <c r="M68" s="220">
        <v>1713900.9292855042</v>
      </c>
      <c r="N68" s="220">
        <v>195550.88666666669</v>
      </c>
      <c r="O68" s="220">
        <v>180</v>
      </c>
      <c r="P68" s="220">
        <v>1909631.8159521709</v>
      </c>
      <c r="Q68" s="221">
        <v>1378.4637747489203</v>
      </c>
      <c r="R68" s="221">
        <v>2681.4037114060652</v>
      </c>
      <c r="S68" s="221">
        <v>51.408289206330899</v>
      </c>
      <c r="T68" s="381">
        <v>1378.4637747489203</v>
      </c>
      <c r="U68" s="222">
        <v>2746.534559255173</v>
      </c>
      <c r="V68" s="222">
        <v>50.189201883654547</v>
      </c>
      <c r="W68" s="223">
        <v>667852.26646547485</v>
      </c>
      <c r="X68" s="224">
        <v>482.08777656314356</v>
      </c>
      <c r="Y68" s="225">
        <v>69.387222199988457</v>
      </c>
      <c r="Z68" s="223">
        <v>617105</v>
      </c>
      <c r="AA68" s="224">
        <v>445.45596727622717</v>
      </c>
      <c r="AB68" s="226">
        <v>86.000012186865916</v>
      </c>
      <c r="AC68" s="227">
        <v>0</v>
      </c>
      <c r="AD68" s="228">
        <v>0</v>
      </c>
      <c r="AE68" s="229">
        <v>617105</v>
      </c>
      <c r="AF68" s="230">
        <v>445.45596727622717</v>
      </c>
      <c r="AG68" s="231">
        <v>86.000012186865916</v>
      </c>
      <c r="AH68" s="223">
        <v>1284957.2664654749</v>
      </c>
      <c r="AI68" s="224">
        <v>927.54374383937079</v>
      </c>
      <c r="AJ68" s="226">
        <v>86.000012186865916</v>
      </c>
      <c r="AK68" s="232">
        <v>0</v>
      </c>
      <c r="AL68" s="444">
        <v>0.81857555341674693</v>
      </c>
      <c r="AM68" s="232">
        <v>20761.15118315916</v>
      </c>
      <c r="AN68" s="232">
        <v>18.910250240615976</v>
      </c>
      <c r="AO68" s="232">
        <v>73861.90724792883</v>
      </c>
      <c r="AP68" s="223">
        <v>94623.058431087993</v>
      </c>
      <c r="AQ68" s="224">
        <v>51.408289206330899</v>
      </c>
      <c r="AR68" s="224">
        <v>0</v>
      </c>
      <c r="AS68" s="233">
        <v>0</v>
      </c>
      <c r="AT68" s="234">
        <v>94623.058431087993</v>
      </c>
      <c r="AU68" s="254"/>
      <c r="AV68" s="221">
        <v>474.67</v>
      </c>
      <c r="AW68" s="221">
        <v>657576.17333333334</v>
      </c>
      <c r="AX68" s="271">
        <v>7.7715619053683694E-4</v>
      </c>
      <c r="AY68" s="298">
        <v>12240.210000955181</v>
      </c>
      <c r="AZ68" s="213"/>
      <c r="BA68" s="221">
        <v>11.081833170338362</v>
      </c>
      <c r="BB68" s="272">
        <v>-0.98188101704194852</v>
      </c>
      <c r="BC68" s="221">
        <v>-0.5053104698130324</v>
      </c>
      <c r="BD68" s="272">
        <v>0.35062739515955377</v>
      </c>
      <c r="BE68" s="221">
        <v>-0.11979307321059678</v>
      </c>
      <c r="BF68" s="272">
        <v>-0.31335866009757096</v>
      </c>
      <c r="BG68" s="221">
        <v>3294.6087175550492</v>
      </c>
      <c r="BH68" s="272">
        <v>-9.8046039671042765E-2</v>
      </c>
      <c r="BI68" s="221">
        <v>-0.21164156057723074</v>
      </c>
      <c r="BJ68" s="445">
        <v>0</v>
      </c>
      <c r="BL68" s="412">
        <v>165</v>
      </c>
      <c r="BM68" s="425"/>
      <c r="BN68" s="235">
        <v>1390</v>
      </c>
      <c r="BO68" s="302">
        <v>1.79</v>
      </c>
      <c r="BP68" s="232">
        <v>1.79</v>
      </c>
      <c r="BQ68" s="71">
        <v>152909560</v>
      </c>
      <c r="BR68" s="235">
        <v>1366</v>
      </c>
      <c r="BS68" s="302">
        <v>1.79</v>
      </c>
      <c r="BT68" s="232">
        <v>1.79</v>
      </c>
      <c r="BU68" s="71">
        <v>166609420</v>
      </c>
      <c r="BV68" s="235">
        <v>1378</v>
      </c>
      <c r="BW68" s="302">
        <v>1.79</v>
      </c>
      <c r="BX68" s="232">
        <v>1.79</v>
      </c>
      <c r="BY68" s="71">
        <v>169899400</v>
      </c>
      <c r="BZ68" s="463">
        <v>-60517</v>
      </c>
      <c r="CA68" s="235">
        <v>1654905</v>
      </c>
      <c r="CB68" s="235">
        <v>31806</v>
      </c>
      <c r="CC68" s="235">
        <v>-45807</v>
      </c>
      <c r="CD68" s="235">
        <v>-45</v>
      </c>
      <c r="CE68" s="235">
        <v>0</v>
      </c>
      <c r="CF68" s="235">
        <v>144853</v>
      </c>
      <c r="CG68" s="235">
        <v>10235</v>
      </c>
      <c r="CH68" s="235">
        <v>-14611</v>
      </c>
      <c r="CI68" s="235">
        <v>14600</v>
      </c>
      <c r="CJ68" s="235">
        <v>279</v>
      </c>
      <c r="CK68" s="235">
        <v>21943</v>
      </c>
      <c r="CL68" s="235">
        <v>12987</v>
      </c>
      <c r="CM68" s="235">
        <v>0</v>
      </c>
      <c r="CN68" s="235">
        <v>0</v>
      </c>
      <c r="CO68" s="235">
        <v>0</v>
      </c>
      <c r="CP68" s="235">
        <v>1957</v>
      </c>
      <c r="CQ68" s="235">
        <v>0</v>
      </c>
      <c r="CR68" s="235">
        <v>0</v>
      </c>
      <c r="CS68" s="235">
        <v>0</v>
      </c>
      <c r="CT68" s="235">
        <v>0</v>
      </c>
      <c r="CU68" s="235">
        <v>10008</v>
      </c>
      <c r="CV68" s="235">
        <v>0</v>
      </c>
      <c r="CW68" s="235">
        <v>1782593</v>
      </c>
      <c r="CX68" s="463">
        <v>-24456</v>
      </c>
      <c r="CY68" s="544">
        <v>1697378</v>
      </c>
      <c r="CZ68" s="544">
        <v>18730</v>
      </c>
      <c r="DA68" s="544">
        <v>-25456</v>
      </c>
      <c r="DB68" s="544">
        <v>-401</v>
      </c>
      <c r="DC68" s="544">
        <v>0</v>
      </c>
      <c r="DD68" s="544">
        <v>161192</v>
      </c>
      <c r="DE68" s="544">
        <v>7992</v>
      </c>
      <c r="DF68" s="544">
        <v>-9507</v>
      </c>
      <c r="DG68" s="544">
        <v>12392</v>
      </c>
      <c r="DH68" s="544">
        <v>387</v>
      </c>
      <c r="DI68" s="544">
        <v>21790</v>
      </c>
      <c r="DJ68" s="544">
        <v>12668</v>
      </c>
      <c r="DK68" s="544">
        <v>-38</v>
      </c>
      <c r="DL68" s="544">
        <v>0</v>
      </c>
      <c r="DM68" s="544">
        <v>0</v>
      </c>
      <c r="DN68" s="544">
        <v>926</v>
      </c>
      <c r="DO68" s="544">
        <v>153</v>
      </c>
      <c r="DP68" s="544">
        <v>-9</v>
      </c>
      <c r="DQ68" s="544">
        <v>0</v>
      </c>
      <c r="DR68" s="544">
        <v>0</v>
      </c>
      <c r="DS68" s="544">
        <v>5431</v>
      </c>
      <c r="DT68" s="544">
        <v>0</v>
      </c>
      <c r="DU68" s="544">
        <v>1879172</v>
      </c>
      <c r="DV68" s="463">
        <v>-18309</v>
      </c>
      <c r="DW68" s="235">
        <v>1663398</v>
      </c>
      <c r="DX68" s="235">
        <v>34798</v>
      </c>
      <c r="DY68" s="235">
        <v>-15148</v>
      </c>
      <c r="DZ68" s="235">
        <v>-230</v>
      </c>
      <c r="EA68" s="235">
        <v>0</v>
      </c>
      <c r="EB68" s="235">
        <v>157701</v>
      </c>
      <c r="EC68" s="235">
        <v>9462</v>
      </c>
      <c r="ED68" s="235">
        <v>-3006</v>
      </c>
      <c r="EE68" s="235">
        <v>24609</v>
      </c>
      <c r="EF68" s="235">
        <v>675</v>
      </c>
      <c r="EG68" s="235">
        <v>32935</v>
      </c>
      <c r="EH68" s="235">
        <v>9220</v>
      </c>
      <c r="EI68" s="235">
        <v>-2526</v>
      </c>
      <c r="EJ68" s="235">
        <v>0</v>
      </c>
      <c r="EK68" s="235">
        <v>0</v>
      </c>
      <c r="EL68" s="235">
        <v>450</v>
      </c>
      <c r="EM68" s="235">
        <v>30</v>
      </c>
      <c r="EN68" s="235">
        <v>-86</v>
      </c>
      <c r="EO68" s="235">
        <v>0</v>
      </c>
      <c r="EP68" s="235">
        <v>0</v>
      </c>
      <c r="EQ68" s="235">
        <v>24833</v>
      </c>
      <c r="ER68" s="235">
        <v>0</v>
      </c>
      <c r="ES68" s="235">
        <v>1918806</v>
      </c>
      <c r="ET68" s="254"/>
      <c r="EU68" s="254"/>
      <c r="EV68" s="254"/>
      <c r="EW68" s="254"/>
      <c r="EY68" s="397">
        <v>10.833969856060548</v>
      </c>
      <c r="EZ68" s="226">
        <v>-0.9741727880097808</v>
      </c>
      <c r="FA68" s="397">
        <v>-0.495874569767283</v>
      </c>
      <c r="FB68" s="226">
        <v>0.3212576767705555</v>
      </c>
      <c r="FC68" s="221">
        <v>-4.503627580990658E-2</v>
      </c>
      <c r="FD68" s="226">
        <v>-8.6561500068660799E-2</v>
      </c>
      <c r="FE68" s="221">
        <v>3370.9811370628249</v>
      </c>
      <c r="FF68" s="226">
        <v>-0.10113418243789601</v>
      </c>
      <c r="FG68" s="221">
        <v>-0.15958560721749754</v>
      </c>
      <c r="FH68" s="226">
        <v>0</v>
      </c>
      <c r="FI68" s="232"/>
      <c r="FJ68" s="393">
        <v>158</v>
      </c>
      <c r="FK68" s="430"/>
      <c r="FL68" s="468">
        <v>0.82293178519593613</v>
      </c>
      <c r="FM68" s="469">
        <v>21746.198048402297</v>
      </c>
      <c r="FN68" s="472">
        <v>19.010885341074019</v>
      </c>
      <c r="FO68" s="386">
        <v>75686.502559363784</v>
      </c>
      <c r="FQ68" s="390">
        <v>540.26</v>
      </c>
      <c r="FR68" s="391">
        <v>744478.28</v>
      </c>
      <c r="FS68" s="392">
        <v>8.7209002919065267E-4</v>
      </c>
      <c r="FT68" s="278">
        <v>13953.440467050443</v>
      </c>
      <c r="FV68" s="555">
        <v>0</v>
      </c>
      <c r="FW68" s="551">
        <v>0</v>
      </c>
      <c r="FX68" s="547">
        <v>540</v>
      </c>
      <c r="FY68" s="545">
        <v>652</v>
      </c>
      <c r="FZ68" s="555">
        <v>0</v>
      </c>
    </row>
    <row r="69" spans="1:182" x14ac:dyDescent="0.2">
      <c r="A69" s="65">
        <v>66</v>
      </c>
      <c r="B69" s="65">
        <v>924</v>
      </c>
      <c r="C69" s="66">
        <v>1704</v>
      </c>
      <c r="D69" s="67" t="s">
        <v>89</v>
      </c>
      <c r="E69" s="75"/>
      <c r="F69" s="220">
        <v>487.66666666666669</v>
      </c>
      <c r="G69" s="220">
        <v>702543.66666666663</v>
      </c>
      <c r="H69" s="214">
        <v>1.8333333333333333</v>
      </c>
      <c r="I69" s="220">
        <v>382994.84484484483</v>
      </c>
      <c r="J69" s="220">
        <v>95299.666666666672</v>
      </c>
      <c r="K69" s="209">
        <v>0</v>
      </c>
      <c r="L69" s="216">
        <v>1.65</v>
      </c>
      <c r="M69" s="220">
        <v>631941.49399399396</v>
      </c>
      <c r="N69" s="220">
        <v>78987.506666666653</v>
      </c>
      <c r="O69" s="220">
        <v>338.33333333333331</v>
      </c>
      <c r="P69" s="220">
        <v>711267.33399399382</v>
      </c>
      <c r="Q69" s="221">
        <v>1458.5112795502264</v>
      </c>
      <c r="R69" s="221">
        <v>2681.4037114060652</v>
      </c>
      <c r="S69" s="221">
        <v>54.393572789731742</v>
      </c>
      <c r="T69" s="381">
        <v>1458.5112795502264</v>
      </c>
      <c r="U69" s="222">
        <v>2746.534559255173</v>
      </c>
      <c r="V69" s="222">
        <v>53.103692965937299</v>
      </c>
      <c r="W69" s="223">
        <v>220654.63409596134</v>
      </c>
      <c r="X69" s="224">
        <v>452.47019978666032</v>
      </c>
      <c r="Y69" s="225">
        <v>71.267950857530991</v>
      </c>
      <c r="Z69" s="223">
        <v>192641</v>
      </c>
      <c r="AA69" s="224">
        <v>395.02597402597399</v>
      </c>
      <c r="AB69" s="226">
        <v>86.00000975435529</v>
      </c>
      <c r="AC69" s="227">
        <v>0</v>
      </c>
      <c r="AD69" s="228">
        <v>0</v>
      </c>
      <c r="AE69" s="229">
        <v>192641</v>
      </c>
      <c r="AF69" s="230">
        <v>395.02597402597399</v>
      </c>
      <c r="AG69" s="231">
        <v>86.00000975435529</v>
      </c>
      <c r="AH69" s="223">
        <v>413295.63409596134</v>
      </c>
      <c r="AI69" s="224">
        <v>847.49617381263431</v>
      </c>
      <c r="AJ69" s="226">
        <v>86.00000975435529</v>
      </c>
      <c r="AK69" s="232">
        <v>0</v>
      </c>
      <c r="AL69" s="444">
        <v>4.466165413533834</v>
      </c>
      <c r="AM69" s="232">
        <v>125392.0263617499</v>
      </c>
      <c r="AN69" s="232">
        <v>39.203007518796994</v>
      </c>
      <c r="AO69" s="232">
        <v>105637.96957676653</v>
      </c>
      <c r="AP69" s="223">
        <v>231029.99593851643</v>
      </c>
      <c r="AQ69" s="224">
        <v>54.393572789731742</v>
      </c>
      <c r="AR69" s="224">
        <v>0</v>
      </c>
      <c r="AS69" s="233">
        <v>0</v>
      </c>
      <c r="AT69" s="234">
        <v>231029.99593851643</v>
      </c>
      <c r="AU69" s="254"/>
      <c r="AV69" s="221">
        <v>459.51</v>
      </c>
      <c r="AW69" s="221">
        <v>224087.71</v>
      </c>
      <c r="AX69" s="271">
        <v>2.6483798852827977E-4</v>
      </c>
      <c r="AY69" s="298">
        <v>4171.198319320406</v>
      </c>
      <c r="AZ69" s="213"/>
      <c r="BA69" s="221">
        <v>29.949240046013092</v>
      </c>
      <c r="BB69" s="272">
        <v>-0.53066143466923554</v>
      </c>
      <c r="BC69" s="221">
        <v>-15.206723026633165</v>
      </c>
      <c r="BD69" s="272">
        <v>-1.076726914980862</v>
      </c>
      <c r="BE69" s="221">
        <v>-7.3603728708537722E-2</v>
      </c>
      <c r="BF69" s="272">
        <v>-0.20734539750754435</v>
      </c>
      <c r="BG69" s="221">
        <v>5564.1742076337296</v>
      </c>
      <c r="BH69" s="272">
        <v>0.5512404388117691</v>
      </c>
      <c r="BI69" s="221">
        <v>-0.59149354649235275</v>
      </c>
      <c r="BJ69" s="445">
        <v>0</v>
      </c>
      <c r="BL69" s="412">
        <v>24</v>
      </c>
      <c r="BM69" s="425"/>
      <c r="BN69" s="235">
        <v>494</v>
      </c>
      <c r="BO69" s="302">
        <v>1.85</v>
      </c>
      <c r="BP69" s="232">
        <v>1.85</v>
      </c>
      <c r="BQ69" s="71">
        <v>58637380</v>
      </c>
      <c r="BR69" s="235">
        <v>485</v>
      </c>
      <c r="BS69" s="302">
        <v>1.8</v>
      </c>
      <c r="BT69" s="232">
        <v>1.8</v>
      </c>
      <c r="BU69" s="71">
        <v>72917090</v>
      </c>
      <c r="BV69" s="235">
        <v>480</v>
      </c>
      <c r="BW69" s="302">
        <v>1.8</v>
      </c>
      <c r="BX69" s="232">
        <v>1.8</v>
      </c>
      <c r="BY69" s="71">
        <v>73029050</v>
      </c>
      <c r="BZ69" s="463">
        <v>-17757</v>
      </c>
      <c r="CA69" s="235">
        <v>684372</v>
      </c>
      <c r="CB69" s="235">
        <v>12219</v>
      </c>
      <c r="CC69" s="235">
        <v>-11803</v>
      </c>
      <c r="CD69" s="235">
        <v>0</v>
      </c>
      <c r="CE69" s="235">
        <v>0</v>
      </c>
      <c r="CF69" s="235">
        <v>51244</v>
      </c>
      <c r="CG69" s="235">
        <v>9235</v>
      </c>
      <c r="CH69" s="235">
        <v>-1322</v>
      </c>
      <c r="CI69" s="235">
        <v>6414</v>
      </c>
      <c r="CJ69" s="235">
        <v>118</v>
      </c>
      <c r="CK69" s="235">
        <v>-5392</v>
      </c>
      <c r="CL69" s="235">
        <v>10974</v>
      </c>
      <c r="CM69" s="235">
        <v>-34</v>
      </c>
      <c r="CN69" s="235">
        <v>0</v>
      </c>
      <c r="CO69" s="235">
        <v>0</v>
      </c>
      <c r="CP69" s="235">
        <v>387</v>
      </c>
      <c r="CQ69" s="235">
        <v>131</v>
      </c>
      <c r="CR69" s="235">
        <v>-208</v>
      </c>
      <c r="CS69" s="235">
        <v>0</v>
      </c>
      <c r="CT69" s="235">
        <v>0</v>
      </c>
      <c r="CU69" s="235">
        <v>7252</v>
      </c>
      <c r="CV69" s="235">
        <v>0</v>
      </c>
      <c r="CW69" s="235">
        <v>745830</v>
      </c>
      <c r="CX69" s="463">
        <v>-9256</v>
      </c>
      <c r="CY69" s="544">
        <v>588167</v>
      </c>
      <c r="CZ69" s="544">
        <v>10773</v>
      </c>
      <c r="DA69" s="544">
        <v>-11123</v>
      </c>
      <c r="DB69" s="544">
        <v>0</v>
      </c>
      <c r="DC69" s="544">
        <v>0</v>
      </c>
      <c r="DD69" s="544">
        <v>43246</v>
      </c>
      <c r="DE69" s="544">
        <v>6349</v>
      </c>
      <c r="DF69" s="544">
        <v>-1087</v>
      </c>
      <c r="DG69" s="544">
        <v>6631</v>
      </c>
      <c r="DH69" s="544">
        <v>39</v>
      </c>
      <c r="DI69" s="544">
        <v>12146</v>
      </c>
      <c r="DJ69" s="544">
        <v>1312</v>
      </c>
      <c r="DK69" s="544">
        <v>0</v>
      </c>
      <c r="DL69" s="544">
        <v>0</v>
      </c>
      <c r="DM69" s="544">
        <v>0</v>
      </c>
      <c r="DN69" s="544">
        <v>499</v>
      </c>
      <c r="DO69" s="544">
        <v>0</v>
      </c>
      <c r="DP69" s="544">
        <v>-146</v>
      </c>
      <c r="DQ69" s="544">
        <v>0</v>
      </c>
      <c r="DR69" s="544">
        <v>0</v>
      </c>
      <c r="DS69" s="544">
        <v>104</v>
      </c>
      <c r="DT69" s="544">
        <v>0</v>
      </c>
      <c r="DU69" s="544">
        <v>647654</v>
      </c>
      <c r="DV69" s="463">
        <v>-7454</v>
      </c>
      <c r="DW69" s="235">
        <v>627738</v>
      </c>
      <c r="DX69" s="235">
        <v>10505</v>
      </c>
      <c r="DY69" s="235">
        <v>-10274</v>
      </c>
      <c r="DZ69" s="235">
        <v>0</v>
      </c>
      <c r="EA69" s="235">
        <v>0</v>
      </c>
      <c r="EB69" s="235">
        <v>51726</v>
      </c>
      <c r="EC69" s="235">
        <v>9845</v>
      </c>
      <c r="ED69" s="235">
        <v>-3252</v>
      </c>
      <c r="EE69" s="235">
        <v>1979</v>
      </c>
      <c r="EF69" s="235">
        <v>57</v>
      </c>
      <c r="EG69" s="235">
        <v>4784</v>
      </c>
      <c r="EH69" s="235">
        <v>2032</v>
      </c>
      <c r="EI69" s="235">
        <v>-21</v>
      </c>
      <c r="EJ69" s="235">
        <v>0</v>
      </c>
      <c r="EK69" s="235">
        <v>0</v>
      </c>
      <c r="EL69" s="235">
        <v>-215</v>
      </c>
      <c r="EM69" s="235">
        <v>1610</v>
      </c>
      <c r="EN69" s="235">
        <v>-229</v>
      </c>
      <c r="EO69" s="235">
        <v>0</v>
      </c>
      <c r="EP69" s="235">
        <v>0</v>
      </c>
      <c r="EQ69" s="235">
        <v>0</v>
      </c>
      <c r="ER69" s="235">
        <v>0</v>
      </c>
      <c r="ES69" s="235">
        <v>688831</v>
      </c>
      <c r="ET69" s="254"/>
      <c r="EU69" s="254"/>
      <c r="EV69" s="254"/>
      <c r="EW69" s="254"/>
      <c r="EY69" s="397">
        <v>29.209213459375476</v>
      </c>
      <c r="EZ69" s="226">
        <v>-0.54114446223854962</v>
      </c>
      <c r="FA69" s="397">
        <v>-21.653195953396178</v>
      </c>
      <c r="FB69" s="226">
        <v>-1.1610111220661856</v>
      </c>
      <c r="FC69" s="221">
        <v>-3.697591921427814E-2</v>
      </c>
      <c r="FD69" s="226">
        <v>-6.6537386376919111E-2</v>
      </c>
      <c r="FE69" s="221">
        <v>5882.8043182241672</v>
      </c>
      <c r="FF69" s="226">
        <v>0.61480485423945963</v>
      </c>
      <c r="FG69" s="221">
        <v>-0.59587445623027846</v>
      </c>
      <c r="FH69" s="226">
        <v>0</v>
      </c>
      <c r="FI69" s="232"/>
      <c r="FJ69" s="393">
        <v>24</v>
      </c>
      <c r="FK69" s="430"/>
      <c r="FL69" s="468">
        <v>4.4784098697738175</v>
      </c>
      <c r="FM69" s="469">
        <v>124925.97081486274</v>
      </c>
      <c r="FN69" s="472">
        <v>39.31048663468129</v>
      </c>
      <c r="FO69" s="386">
        <v>104400.29249686413</v>
      </c>
      <c r="FQ69" s="390">
        <v>462.09</v>
      </c>
      <c r="FR69" s="391">
        <v>224729.77</v>
      </c>
      <c r="FS69" s="392">
        <v>2.6325091939459759E-4</v>
      </c>
      <c r="FT69" s="278">
        <v>4212.0147103135614</v>
      </c>
      <c r="FV69" s="555">
        <v>0</v>
      </c>
      <c r="FW69" s="551">
        <v>0</v>
      </c>
      <c r="FX69" s="547">
        <v>1015</v>
      </c>
      <c r="FY69" s="545">
        <v>1033</v>
      </c>
      <c r="FZ69" s="555">
        <v>0</v>
      </c>
    </row>
    <row r="70" spans="1:182" x14ac:dyDescent="0.2">
      <c r="A70" s="65">
        <v>67</v>
      </c>
      <c r="B70" s="65">
        <v>492</v>
      </c>
      <c r="C70" s="66">
        <v>5402</v>
      </c>
      <c r="D70" s="67" t="s">
        <v>275</v>
      </c>
      <c r="E70" s="75"/>
      <c r="F70" s="220">
        <v>1411.6666666666667</v>
      </c>
      <c r="G70" s="220">
        <v>2972264</v>
      </c>
      <c r="H70" s="214">
        <v>1.5</v>
      </c>
      <c r="I70" s="220">
        <v>1981509.3333333333</v>
      </c>
      <c r="J70" s="220">
        <v>336626</v>
      </c>
      <c r="K70" s="209">
        <v>0</v>
      </c>
      <c r="L70" s="216">
        <v>1.65</v>
      </c>
      <c r="M70" s="220">
        <v>3269490.4</v>
      </c>
      <c r="N70" s="220">
        <v>329016.44</v>
      </c>
      <c r="O70" s="220">
        <v>1202</v>
      </c>
      <c r="P70" s="220">
        <v>3599708.84</v>
      </c>
      <c r="Q70" s="221">
        <v>2549.9708429752063</v>
      </c>
      <c r="R70" s="221">
        <v>2681.4037114060652</v>
      </c>
      <c r="S70" s="221">
        <v>95.098355839824706</v>
      </c>
      <c r="T70" s="381">
        <v>2549.9708429752063</v>
      </c>
      <c r="U70" s="222">
        <v>2746.534559255173</v>
      </c>
      <c r="V70" s="222">
        <v>92.843209796228734</v>
      </c>
      <c r="W70" s="223">
        <v>68649.577729244833</v>
      </c>
      <c r="X70" s="224">
        <v>48.630161319417823</v>
      </c>
      <c r="Y70" s="225">
        <v>96.911964179089566</v>
      </c>
      <c r="Z70" s="223">
        <v>0</v>
      </c>
      <c r="AA70" s="224">
        <v>0</v>
      </c>
      <c r="AB70" s="226">
        <v>96.911964179089566</v>
      </c>
      <c r="AC70" s="227">
        <v>0</v>
      </c>
      <c r="AD70" s="228">
        <v>0</v>
      </c>
      <c r="AE70" s="229">
        <v>0</v>
      </c>
      <c r="AF70" s="230">
        <v>0</v>
      </c>
      <c r="AG70" s="231">
        <v>96.911964179089566</v>
      </c>
      <c r="AH70" s="223">
        <v>68649.577729244833</v>
      </c>
      <c r="AI70" s="224">
        <v>48.630161319417823</v>
      </c>
      <c r="AJ70" s="226">
        <v>96.911964179089566</v>
      </c>
      <c r="AK70" s="232">
        <v>0</v>
      </c>
      <c r="AL70" s="444">
        <v>0.24935064935064935</v>
      </c>
      <c r="AM70" s="232">
        <v>0</v>
      </c>
      <c r="AN70" s="232">
        <v>8.7024793388429753</v>
      </c>
      <c r="AO70" s="232">
        <v>0</v>
      </c>
      <c r="AP70" s="223">
        <v>0</v>
      </c>
      <c r="AQ70" s="224">
        <v>95.098355839824706</v>
      </c>
      <c r="AR70" s="224">
        <v>0</v>
      </c>
      <c r="AS70" s="233">
        <v>0</v>
      </c>
      <c r="AT70" s="234">
        <v>0</v>
      </c>
      <c r="AU70" s="254"/>
      <c r="AV70" s="221">
        <v>611.82000000000005</v>
      </c>
      <c r="AW70" s="221">
        <v>863685.90000000014</v>
      </c>
      <c r="AX70" s="271">
        <v>1.0207469052017045E-3</v>
      </c>
      <c r="AY70" s="298">
        <v>16076.763756926846</v>
      </c>
      <c r="AZ70" s="213"/>
      <c r="BA70" s="221">
        <v>96.007859882209161</v>
      </c>
      <c r="BB70" s="272">
        <v>1.0491498796791898</v>
      </c>
      <c r="BC70" s="221">
        <v>-34.653150699671201</v>
      </c>
      <c r="BD70" s="272">
        <v>-2.9647728594549512</v>
      </c>
      <c r="BE70" s="221">
        <v>0.20306376341494181</v>
      </c>
      <c r="BF70" s="272">
        <v>0.42765871023213226</v>
      </c>
      <c r="BG70" s="221">
        <v>5349.1466335227251</v>
      </c>
      <c r="BH70" s="272">
        <v>0.48972448036881805</v>
      </c>
      <c r="BI70" s="221">
        <v>-0.49442218747811179</v>
      </c>
      <c r="BJ70" s="445">
        <v>0</v>
      </c>
      <c r="BL70" s="412">
        <v>173</v>
      </c>
      <c r="BM70" s="425"/>
      <c r="BN70" s="235">
        <v>1404</v>
      </c>
      <c r="BO70" s="302">
        <v>1.5</v>
      </c>
      <c r="BP70" s="232">
        <v>1.5</v>
      </c>
      <c r="BQ70" s="71">
        <v>249605115</v>
      </c>
      <c r="BR70" s="235">
        <v>1403</v>
      </c>
      <c r="BS70" s="302">
        <v>1.5</v>
      </c>
      <c r="BT70" s="232">
        <v>1.5</v>
      </c>
      <c r="BU70" s="71">
        <v>292434570</v>
      </c>
      <c r="BV70" s="235">
        <v>1395</v>
      </c>
      <c r="BW70" s="302">
        <v>1.5</v>
      </c>
      <c r="BX70" s="232">
        <v>1.5</v>
      </c>
      <c r="BY70" s="71">
        <v>298928560</v>
      </c>
      <c r="BZ70" s="463">
        <v>-22153</v>
      </c>
      <c r="CA70" s="235">
        <v>2684489</v>
      </c>
      <c r="CB70" s="235">
        <v>31609</v>
      </c>
      <c r="CC70" s="235">
        <v>-98532</v>
      </c>
      <c r="CD70" s="235">
        <v>-2144</v>
      </c>
      <c r="CE70" s="235">
        <v>0</v>
      </c>
      <c r="CF70" s="235">
        <v>219410</v>
      </c>
      <c r="CG70" s="235">
        <v>12184</v>
      </c>
      <c r="CH70" s="235">
        <v>-22693</v>
      </c>
      <c r="CI70" s="235">
        <v>54181</v>
      </c>
      <c r="CJ70" s="235">
        <v>0</v>
      </c>
      <c r="CK70" s="235">
        <v>46719</v>
      </c>
      <c r="CL70" s="235">
        <v>36646</v>
      </c>
      <c r="CM70" s="235">
        <v>-33</v>
      </c>
      <c r="CN70" s="235">
        <v>0</v>
      </c>
      <c r="CO70" s="235">
        <v>0</v>
      </c>
      <c r="CP70" s="235">
        <v>1265</v>
      </c>
      <c r="CQ70" s="235">
        <v>2526</v>
      </c>
      <c r="CR70" s="235">
        <v>-2</v>
      </c>
      <c r="CS70" s="235">
        <v>0</v>
      </c>
      <c r="CT70" s="235">
        <v>329</v>
      </c>
      <c r="CU70" s="235">
        <v>6761</v>
      </c>
      <c r="CV70" s="235">
        <v>0</v>
      </c>
      <c r="CW70" s="235">
        <v>2950562</v>
      </c>
      <c r="CX70" s="463">
        <v>-15799</v>
      </c>
      <c r="CY70" s="544">
        <v>2454230</v>
      </c>
      <c r="CZ70" s="544">
        <v>41291</v>
      </c>
      <c r="DA70" s="544">
        <v>-100953</v>
      </c>
      <c r="DB70" s="544">
        <v>-1319</v>
      </c>
      <c r="DC70" s="544">
        <v>0</v>
      </c>
      <c r="DD70" s="544">
        <v>217130</v>
      </c>
      <c r="DE70" s="544">
        <v>11117</v>
      </c>
      <c r="DF70" s="544">
        <v>-24996</v>
      </c>
      <c r="DG70" s="544">
        <v>151511</v>
      </c>
      <c r="DH70" s="544">
        <v>0</v>
      </c>
      <c r="DI70" s="544">
        <v>46001</v>
      </c>
      <c r="DJ70" s="544">
        <v>23725</v>
      </c>
      <c r="DK70" s="544">
        <v>111</v>
      </c>
      <c r="DL70" s="544">
        <v>0</v>
      </c>
      <c r="DM70" s="544">
        <v>0</v>
      </c>
      <c r="DN70" s="544">
        <v>2123</v>
      </c>
      <c r="DO70" s="544">
        <v>247</v>
      </c>
      <c r="DP70" s="544">
        <v>-199</v>
      </c>
      <c r="DQ70" s="544">
        <v>0</v>
      </c>
      <c r="DR70" s="544">
        <v>7996</v>
      </c>
      <c r="DS70" s="544">
        <v>3314</v>
      </c>
      <c r="DT70" s="544">
        <v>0</v>
      </c>
      <c r="DU70" s="544">
        <v>2815530</v>
      </c>
      <c r="DV70" s="463">
        <v>-18743</v>
      </c>
      <c r="DW70" s="235">
        <v>2495707</v>
      </c>
      <c r="DX70" s="235">
        <v>29179</v>
      </c>
      <c r="DY70" s="235">
        <v>-92619</v>
      </c>
      <c r="DZ70" s="235">
        <v>-1861</v>
      </c>
      <c r="EA70" s="235">
        <v>0</v>
      </c>
      <c r="EB70" s="235">
        <v>280371</v>
      </c>
      <c r="EC70" s="235">
        <v>10436</v>
      </c>
      <c r="ED70" s="235">
        <v>-25293</v>
      </c>
      <c r="EE70" s="235">
        <v>161845</v>
      </c>
      <c r="EF70" s="235">
        <v>0</v>
      </c>
      <c r="EG70" s="235">
        <v>30399</v>
      </c>
      <c r="EH70" s="235">
        <v>15412</v>
      </c>
      <c r="EI70" s="235">
        <v>0</v>
      </c>
      <c r="EJ70" s="235">
        <v>0</v>
      </c>
      <c r="EK70" s="235">
        <v>0</v>
      </c>
      <c r="EL70" s="235">
        <v>1115</v>
      </c>
      <c r="EM70" s="235">
        <v>72</v>
      </c>
      <c r="EN70" s="235">
        <v>-49</v>
      </c>
      <c r="EO70" s="235">
        <v>0</v>
      </c>
      <c r="EP70" s="235">
        <v>-7826</v>
      </c>
      <c r="EQ70" s="235">
        <v>6676</v>
      </c>
      <c r="ER70" s="235">
        <v>0</v>
      </c>
      <c r="ES70" s="235">
        <v>2884821</v>
      </c>
      <c r="ET70" s="254"/>
      <c r="EU70" s="254"/>
      <c r="EV70" s="254"/>
      <c r="EW70" s="254"/>
      <c r="EY70" s="397">
        <v>105.6474115653151</v>
      </c>
      <c r="EZ70" s="226">
        <v>1.2601870283988559</v>
      </c>
      <c r="FA70" s="397">
        <v>-39.213865563325868</v>
      </c>
      <c r="FB70" s="226">
        <v>-2.3913007309209506</v>
      </c>
      <c r="FC70" s="221">
        <v>0.27801058668360507</v>
      </c>
      <c r="FD70" s="226">
        <v>0.71597459440622357</v>
      </c>
      <c r="FE70" s="221">
        <v>5343.440395877039</v>
      </c>
      <c r="FF70" s="226">
        <v>0.46107122765305891</v>
      </c>
      <c r="FG70" s="221">
        <v>-0.21905258394223254</v>
      </c>
      <c r="FH70" s="226">
        <v>0</v>
      </c>
      <c r="FI70" s="232"/>
      <c r="FJ70" s="393">
        <v>173</v>
      </c>
      <c r="FK70" s="430"/>
      <c r="FL70" s="468">
        <v>0.2513089005235602</v>
      </c>
      <c r="FM70" s="469">
        <v>0</v>
      </c>
      <c r="FN70" s="472">
        <v>8.7708234174202762</v>
      </c>
      <c r="FO70" s="386">
        <v>0</v>
      </c>
      <c r="FQ70" s="390">
        <v>538.62</v>
      </c>
      <c r="FR70" s="391">
        <v>754427.08000000007</v>
      </c>
      <c r="FS70" s="392">
        <v>8.8374416271676714E-4</v>
      </c>
      <c r="FT70" s="278">
        <v>14139.906603468275</v>
      </c>
      <c r="FV70" s="555">
        <v>0</v>
      </c>
      <c r="FW70" s="551">
        <v>0</v>
      </c>
      <c r="FX70" s="547">
        <v>3606</v>
      </c>
      <c r="FY70" s="545">
        <v>3716</v>
      </c>
      <c r="FZ70" s="555">
        <v>0</v>
      </c>
    </row>
    <row r="71" spans="1:182" x14ac:dyDescent="0.2">
      <c r="A71" s="65">
        <v>68</v>
      </c>
      <c r="B71" s="65">
        <v>763</v>
      </c>
      <c r="C71" s="66">
        <v>1503</v>
      </c>
      <c r="D71" s="67" t="s">
        <v>77</v>
      </c>
      <c r="E71" s="75"/>
      <c r="F71" s="220">
        <v>1727.6666666666667</v>
      </c>
      <c r="G71" s="220">
        <v>3045149.6666666665</v>
      </c>
      <c r="H71" s="214">
        <v>1.68</v>
      </c>
      <c r="I71" s="220">
        <v>1812589.0873015875</v>
      </c>
      <c r="J71" s="220">
        <v>439572.66666666669</v>
      </c>
      <c r="K71" s="209">
        <v>0</v>
      </c>
      <c r="L71" s="216">
        <v>1.65</v>
      </c>
      <c r="M71" s="220">
        <v>2990771.9940476194</v>
      </c>
      <c r="N71" s="220">
        <v>349835.74333333335</v>
      </c>
      <c r="O71" s="220">
        <v>2263.6666666666665</v>
      </c>
      <c r="P71" s="220">
        <v>3342871.4040476182</v>
      </c>
      <c r="Q71" s="221">
        <v>1934.9053081502709</v>
      </c>
      <c r="R71" s="221">
        <v>2681.4037114060652</v>
      </c>
      <c r="S71" s="221">
        <v>72.160163720205048</v>
      </c>
      <c r="T71" s="381">
        <v>1934.9053081502709</v>
      </c>
      <c r="U71" s="222">
        <v>2746.534559255173</v>
      </c>
      <c r="V71" s="222">
        <v>70.448970016783392</v>
      </c>
      <c r="W71" s="223">
        <v>477189.15096922294</v>
      </c>
      <c r="X71" s="224">
        <v>276.20440920464381</v>
      </c>
      <c r="Y71" s="225">
        <v>82.460903143729169</v>
      </c>
      <c r="Z71" s="223">
        <v>163951</v>
      </c>
      <c r="AA71" s="224">
        <v>94.897356743198912</v>
      </c>
      <c r="AB71" s="226">
        <v>85.999995610094004</v>
      </c>
      <c r="AC71" s="227">
        <v>0</v>
      </c>
      <c r="AD71" s="228">
        <v>0</v>
      </c>
      <c r="AE71" s="229">
        <v>163951</v>
      </c>
      <c r="AF71" s="230">
        <v>94.897356743198912</v>
      </c>
      <c r="AG71" s="231">
        <v>85.999995610094004</v>
      </c>
      <c r="AH71" s="223">
        <v>641140.15096922289</v>
      </c>
      <c r="AI71" s="224">
        <v>371.10176594784275</v>
      </c>
      <c r="AJ71" s="226">
        <v>85.99999561009399</v>
      </c>
      <c r="AK71" s="232">
        <v>0</v>
      </c>
      <c r="AL71" s="444">
        <v>2.1236735481381439</v>
      </c>
      <c r="AM71" s="232">
        <v>175571.50793524933</v>
      </c>
      <c r="AN71" s="232">
        <v>26.707698244260079</v>
      </c>
      <c r="AO71" s="232">
        <v>200522.60160421787</v>
      </c>
      <c r="AP71" s="223">
        <v>376094.1095394672</v>
      </c>
      <c r="AQ71" s="224">
        <v>72.160163720205048</v>
      </c>
      <c r="AR71" s="224">
        <v>0</v>
      </c>
      <c r="AS71" s="233">
        <v>0</v>
      </c>
      <c r="AT71" s="234">
        <v>376094.1095394672</v>
      </c>
      <c r="AU71" s="254"/>
      <c r="AV71" s="221">
        <v>396.12</v>
      </c>
      <c r="AW71" s="221">
        <v>684363.32000000007</v>
      </c>
      <c r="AX71" s="271">
        <v>8.08814571273612E-4</v>
      </c>
      <c r="AY71" s="298">
        <v>12738.829497559389</v>
      </c>
      <c r="AZ71" s="213"/>
      <c r="BA71" s="221">
        <v>42.262636851602672</v>
      </c>
      <c r="BB71" s="272">
        <v>-0.23618292997493653</v>
      </c>
      <c r="BC71" s="221">
        <v>-6.3982941177162855</v>
      </c>
      <c r="BD71" s="272">
        <v>-0.22152004828591146</v>
      </c>
      <c r="BE71" s="221">
        <v>-0.22798878469844067</v>
      </c>
      <c r="BF71" s="272">
        <v>-0.56168823690211345</v>
      </c>
      <c r="BG71" s="221">
        <v>2230.4110204443787</v>
      </c>
      <c r="BH71" s="272">
        <v>-0.40249602280087576</v>
      </c>
      <c r="BI71" s="221">
        <v>-0.15422379809052139</v>
      </c>
      <c r="BJ71" s="445">
        <v>0</v>
      </c>
      <c r="BL71" s="412">
        <v>273.39999999999998</v>
      </c>
      <c r="BM71" s="425"/>
      <c r="BN71" s="235">
        <v>1725</v>
      </c>
      <c r="BO71" s="302">
        <v>1.68</v>
      </c>
      <c r="BP71" s="232">
        <v>1.68</v>
      </c>
      <c r="BQ71" s="71">
        <v>274029841</v>
      </c>
      <c r="BR71" s="235">
        <v>1731</v>
      </c>
      <c r="BS71" s="302">
        <v>1.68</v>
      </c>
      <c r="BT71" s="232">
        <v>1.68</v>
      </c>
      <c r="BU71" s="71">
        <v>301411870</v>
      </c>
      <c r="BV71" s="235">
        <v>1724</v>
      </c>
      <c r="BW71" s="302">
        <v>1.68</v>
      </c>
      <c r="BX71" s="232">
        <v>1.68</v>
      </c>
      <c r="BY71" s="71">
        <v>300869420</v>
      </c>
      <c r="BZ71" s="463">
        <v>-23071</v>
      </c>
      <c r="CA71" s="235">
        <v>2527827</v>
      </c>
      <c r="CB71" s="235">
        <v>50160</v>
      </c>
      <c r="CC71" s="235">
        <v>-101006</v>
      </c>
      <c r="CD71" s="235">
        <v>0</v>
      </c>
      <c r="CE71" s="235">
        <v>0</v>
      </c>
      <c r="CF71" s="235">
        <v>239438</v>
      </c>
      <c r="CG71" s="235">
        <v>17253</v>
      </c>
      <c r="CH71" s="235">
        <v>-22474</v>
      </c>
      <c r="CI71" s="235">
        <v>20750</v>
      </c>
      <c r="CJ71" s="235">
        <v>0</v>
      </c>
      <c r="CK71" s="235">
        <v>93673</v>
      </c>
      <c r="CL71" s="235">
        <v>61935</v>
      </c>
      <c r="CM71" s="235">
        <v>-8759</v>
      </c>
      <c r="CN71" s="235">
        <v>0</v>
      </c>
      <c r="CO71" s="235">
        <v>0</v>
      </c>
      <c r="CP71" s="235">
        <v>5660</v>
      </c>
      <c r="CQ71" s="235">
        <v>353</v>
      </c>
      <c r="CR71" s="235">
        <v>-3</v>
      </c>
      <c r="CS71" s="235">
        <v>0</v>
      </c>
      <c r="CT71" s="235">
        <v>98</v>
      </c>
      <c r="CU71" s="235">
        <v>11172</v>
      </c>
      <c r="CV71" s="235">
        <v>0</v>
      </c>
      <c r="CW71" s="235">
        <v>2873006</v>
      </c>
      <c r="CX71" s="463">
        <v>-45853</v>
      </c>
      <c r="CY71" s="544">
        <v>2870230</v>
      </c>
      <c r="CZ71" s="544">
        <v>57888</v>
      </c>
      <c r="DA71" s="544">
        <v>-63782</v>
      </c>
      <c r="DB71" s="544">
        <v>-2960</v>
      </c>
      <c r="DC71" s="544">
        <v>0</v>
      </c>
      <c r="DD71" s="544">
        <v>271093</v>
      </c>
      <c r="DE71" s="544">
        <v>22161</v>
      </c>
      <c r="DF71" s="544">
        <v>-16652</v>
      </c>
      <c r="DG71" s="544">
        <v>33914</v>
      </c>
      <c r="DH71" s="544">
        <v>0</v>
      </c>
      <c r="DI71" s="544">
        <v>142323</v>
      </c>
      <c r="DJ71" s="544">
        <v>27632</v>
      </c>
      <c r="DK71" s="544">
        <v>-20576</v>
      </c>
      <c r="DL71" s="544">
        <v>0</v>
      </c>
      <c r="DM71" s="544">
        <v>0</v>
      </c>
      <c r="DN71" s="544">
        <v>2290</v>
      </c>
      <c r="DO71" s="544">
        <v>718</v>
      </c>
      <c r="DP71" s="544">
        <v>-170</v>
      </c>
      <c r="DQ71" s="544">
        <v>0</v>
      </c>
      <c r="DR71" s="544">
        <v>20</v>
      </c>
      <c r="DS71" s="544">
        <v>7614</v>
      </c>
      <c r="DT71" s="544">
        <v>0</v>
      </c>
      <c r="DU71" s="544">
        <v>3285890</v>
      </c>
      <c r="DV71" s="463">
        <v>-38077</v>
      </c>
      <c r="DW71" s="235">
        <v>2578474</v>
      </c>
      <c r="DX71" s="235">
        <v>48463</v>
      </c>
      <c r="DY71" s="235">
        <v>-70853</v>
      </c>
      <c r="DZ71" s="235">
        <v>-1062</v>
      </c>
      <c r="EA71" s="235">
        <v>0</v>
      </c>
      <c r="EB71" s="235">
        <v>264286</v>
      </c>
      <c r="EC71" s="235">
        <v>20949</v>
      </c>
      <c r="ED71" s="235">
        <v>-16858</v>
      </c>
      <c r="EE71" s="235">
        <v>31381</v>
      </c>
      <c r="EF71" s="235">
        <v>324</v>
      </c>
      <c r="EG71" s="235">
        <v>273873</v>
      </c>
      <c r="EH71" s="235">
        <v>9470</v>
      </c>
      <c r="EI71" s="235">
        <v>-21545</v>
      </c>
      <c r="EJ71" s="235">
        <v>0</v>
      </c>
      <c r="EK71" s="235">
        <v>0</v>
      </c>
      <c r="EL71" s="235">
        <v>758</v>
      </c>
      <c r="EM71" s="235">
        <v>429</v>
      </c>
      <c r="EN71" s="235">
        <v>-1</v>
      </c>
      <c r="EO71" s="235">
        <v>0</v>
      </c>
      <c r="EP71" s="235">
        <v>0</v>
      </c>
      <c r="EQ71" s="235">
        <v>15891</v>
      </c>
      <c r="ER71" s="235">
        <v>0</v>
      </c>
      <c r="ES71" s="235">
        <v>3095902</v>
      </c>
      <c r="ET71" s="254"/>
      <c r="EU71" s="254"/>
      <c r="EV71" s="254"/>
      <c r="EW71" s="254"/>
      <c r="EY71" s="397">
        <v>43.263870399971175</v>
      </c>
      <c r="EZ71" s="226">
        <v>-0.20993445514088957</v>
      </c>
      <c r="FA71" s="397">
        <v>-5.7639527831809536</v>
      </c>
      <c r="FB71" s="226">
        <v>-4.7820611732303196E-2</v>
      </c>
      <c r="FC71" s="221">
        <v>-0.17765194499706558</v>
      </c>
      <c r="FD71" s="226">
        <v>-0.41601481960917625</v>
      </c>
      <c r="FE71" s="221">
        <v>2299.2434317869343</v>
      </c>
      <c r="FF71" s="226">
        <v>-0.40660905265995517</v>
      </c>
      <c r="FG71" s="221">
        <v>-6.6790208455603461E-2</v>
      </c>
      <c r="FH71" s="226">
        <v>0</v>
      </c>
      <c r="FI71" s="232"/>
      <c r="FJ71" s="393">
        <v>273.39999999999998</v>
      </c>
      <c r="FK71" s="430"/>
      <c r="FL71" s="468">
        <v>2.124903474903475</v>
      </c>
      <c r="FM71" s="469">
        <v>175517.01769654144</v>
      </c>
      <c r="FN71" s="472">
        <v>26.723166023166023</v>
      </c>
      <c r="FO71" s="386">
        <v>199628.57577484849</v>
      </c>
      <c r="FQ71" s="390">
        <v>353.38</v>
      </c>
      <c r="FR71" s="391">
        <v>610169.46666666667</v>
      </c>
      <c r="FS71" s="392">
        <v>7.1475921096929556E-4</v>
      </c>
      <c r="FT71" s="278">
        <v>11436.147375508728</v>
      </c>
      <c r="FV71" s="555">
        <v>0</v>
      </c>
      <c r="FW71" s="551">
        <v>0</v>
      </c>
      <c r="FX71" s="547">
        <v>6791</v>
      </c>
      <c r="FY71" s="545">
        <v>8336</v>
      </c>
      <c r="FZ71" s="555">
        <v>0</v>
      </c>
    </row>
    <row r="72" spans="1:182" x14ac:dyDescent="0.2">
      <c r="A72" s="65">
        <v>69</v>
      </c>
      <c r="B72" s="65">
        <v>405</v>
      </c>
      <c r="C72" s="66">
        <v>4205</v>
      </c>
      <c r="D72" s="452" t="s">
        <v>591</v>
      </c>
      <c r="E72" s="75"/>
      <c r="F72" s="220">
        <v>2070.6666666666665</v>
      </c>
      <c r="G72" s="220">
        <v>4006548.6666666665</v>
      </c>
      <c r="H72" s="214">
        <v>1.6333333333333335</v>
      </c>
      <c r="I72" s="220">
        <v>2449884.2156862747</v>
      </c>
      <c r="J72" s="220">
        <v>408847</v>
      </c>
      <c r="K72" s="209">
        <v>0</v>
      </c>
      <c r="L72" s="216">
        <v>1.65</v>
      </c>
      <c r="M72" s="220">
        <v>4042308.9558823532</v>
      </c>
      <c r="N72" s="220">
        <v>419082.28</v>
      </c>
      <c r="O72" s="220">
        <v>2705.3333333333335</v>
      </c>
      <c r="P72" s="220">
        <v>4464096.5692156861</v>
      </c>
      <c r="Q72" s="221">
        <v>2155.8740675542595</v>
      </c>
      <c r="R72" s="221">
        <v>2681.4037114060652</v>
      </c>
      <c r="S72" s="221">
        <v>80.400950382207441</v>
      </c>
      <c r="T72" s="381">
        <v>2155.8740675542595</v>
      </c>
      <c r="U72" s="222">
        <v>2746.534559255173</v>
      </c>
      <c r="V72" s="222">
        <v>78.494336082153879</v>
      </c>
      <c r="W72" s="223">
        <v>402632.78487158159</v>
      </c>
      <c r="X72" s="224">
        <v>194.4459682251682</v>
      </c>
      <c r="Y72" s="225">
        <v>87.652598740790694</v>
      </c>
      <c r="Z72" s="223">
        <v>0</v>
      </c>
      <c r="AA72" s="224">
        <v>0</v>
      </c>
      <c r="AB72" s="226">
        <v>87.652598740790694</v>
      </c>
      <c r="AC72" s="227">
        <v>0</v>
      </c>
      <c r="AD72" s="228">
        <v>0</v>
      </c>
      <c r="AE72" s="229">
        <v>0</v>
      </c>
      <c r="AF72" s="230">
        <v>0</v>
      </c>
      <c r="AG72" s="231">
        <v>87.652598740790694</v>
      </c>
      <c r="AH72" s="223">
        <v>402632.78487158159</v>
      </c>
      <c r="AI72" s="224">
        <v>194.4459682251682</v>
      </c>
      <c r="AJ72" s="226">
        <v>87.652598740790694</v>
      </c>
      <c r="AK72" s="232">
        <v>0</v>
      </c>
      <c r="AL72" s="444">
        <v>0.74661944623309728</v>
      </c>
      <c r="AM72" s="232">
        <v>21140.863204239533</v>
      </c>
      <c r="AN72" s="232">
        <v>15.961526078557631</v>
      </c>
      <c r="AO72" s="232">
        <v>61266.391922400064</v>
      </c>
      <c r="AP72" s="223">
        <v>82407.255126639589</v>
      </c>
      <c r="AQ72" s="224">
        <v>80.400950382207441</v>
      </c>
      <c r="AR72" s="224">
        <v>0</v>
      </c>
      <c r="AS72" s="233">
        <v>0</v>
      </c>
      <c r="AT72" s="234">
        <v>82407.255126639589</v>
      </c>
      <c r="AU72" s="254"/>
      <c r="AV72" s="221">
        <v>300.23</v>
      </c>
      <c r="AW72" s="221">
        <v>621676.2533333333</v>
      </c>
      <c r="AX72" s="271">
        <v>7.3472788154512034E-4</v>
      </c>
      <c r="AY72" s="298">
        <v>11571.964134335645</v>
      </c>
      <c r="AZ72" s="213"/>
      <c r="BA72" s="221">
        <v>43.143219771204492</v>
      </c>
      <c r="BB72" s="272">
        <v>-0.21512353056485894</v>
      </c>
      <c r="BC72" s="221">
        <v>-1.7687170751721517</v>
      </c>
      <c r="BD72" s="272">
        <v>0.22796374929223009</v>
      </c>
      <c r="BE72" s="221">
        <v>-0.11885685577634593</v>
      </c>
      <c r="BF72" s="272">
        <v>-0.31120986440088877</v>
      </c>
      <c r="BG72" s="221">
        <v>2029.3181115191173</v>
      </c>
      <c r="BH72" s="272">
        <v>-0.4600254958452607</v>
      </c>
      <c r="BI72" s="221">
        <v>4.0413962542935764E-2</v>
      </c>
      <c r="BJ72" s="445">
        <v>0</v>
      </c>
      <c r="BL72" s="412">
        <v>229</v>
      </c>
      <c r="BM72" s="425"/>
      <c r="BN72" s="235">
        <v>2051</v>
      </c>
      <c r="BO72" s="302">
        <v>1.6</v>
      </c>
      <c r="BP72" s="232">
        <v>1.6</v>
      </c>
      <c r="BQ72" s="71">
        <v>327137420</v>
      </c>
      <c r="BR72" s="235">
        <v>2067</v>
      </c>
      <c r="BS72" s="302">
        <v>1.7</v>
      </c>
      <c r="BT72" s="232">
        <v>1.7</v>
      </c>
      <c r="BU72" s="71">
        <v>351747000</v>
      </c>
      <c r="BV72" s="235">
        <v>2069</v>
      </c>
      <c r="BW72" s="302">
        <v>1.7</v>
      </c>
      <c r="BX72" s="232">
        <v>1.7</v>
      </c>
      <c r="BY72" s="71">
        <v>363488040</v>
      </c>
      <c r="BZ72" s="463">
        <v>-33580</v>
      </c>
      <c r="CA72" s="235">
        <v>3414374</v>
      </c>
      <c r="CB72" s="235">
        <v>65341</v>
      </c>
      <c r="CC72" s="235">
        <v>-100895</v>
      </c>
      <c r="CD72" s="235">
        <v>-452</v>
      </c>
      <c r="CE72" s="235">
        <v>0</v>
      </c>
      <c r="CF72" s="235">
        <v>403871</v>
      </c>
      <c r="CG72" s="235">
        <v>15185</v>
      </c>
      <c r="CH72" s="235">
        <v>-21033</v>
      </c>
      <c r="CI72" s="235">
        <v>12488</v>
      </c>
      <c r="CJ72" s="235">
        <v>0</v>
      </c>
      <c r="CK72" s="235">
        <v>88485</v>
      </c>
      <c r="CL72" s="235">
        <v>29736</v>
      </c>
      <c r="CM72" s="235">
        <v>-2698</v>
      </c>
      <c r="CN72" s="235">
        <v>0</v>
      </c>
      <c r="CO72" s="235">
        <v>0</v>
      </c>
      <c r="CP72" s="235">
        <v>2459</v>
      </c>
      <c r="CQ72" s="235">
        <v>692</v>
      </c>
      <c r="CR72" s="235">
        <v>-630</v>
      </c>
      <c r="CS72" s="235">
        <v>0</v>
      </c>
      <c r="CT72" s="235">
        <v>9681</v>
      </c>
      <c r="CU72" s="235">
        <v>1462</v>
      </c>
      <c r="CV72" s="235">
        <v>0</v>
      </c>
      <c r="CW72" s="235">
        <v>3884486</v>
      </c>
      <c r="CX72" s="463">
        <v>-16445</v>
      </c>
      <c r="CY72" s="544">
        <v>3811036</v>
      </c>
      <c r="CZ72" s="544">
        <v>35692</v>
      </c>
      <c r="DA72" s="544">
        <v>-89305</v>
      </c>
      <c r="DB72" s="544">
        <v>-1129</v>
      </c>
      <c r="DC72" s="544">
        <v>0</v>
      </c>
      <c r="DD72" s="544">
        <v>419596</v>
      </c>
      <c r="DE72" s="544">
        <v>11538</v>
      </c>
      <c r="DF72" s="544">
        <v>-25522</v>
      </c>
      <c r="DG72" s="544">
        <v>19371</v>
      </c>
      <c r="DH72" s="544">
        <v>0</v>
      </c>
      <c r="DI72" s="544">
        <v>216833</v>
      </c>
      <c r="DJ72" s="544">
        <v>17666</v>
      </c>
      <c r="DK72" s="544">
        <v>-8520</v>
      </c>
      <c r="DL72" s="544">
        <v>0</v>
      </c>
      <c r="DM72" s="544">
        <v>0</v>
      </c>
      <c r="DN72" s="544">
        <v>1932</v>
      </c>
      <c r="DO72" s="544">
        <v>447</v>
      </c>
      <c r="DP72" s="544">
        <v>-259</v>
      </c>
      <c r="DQ72" s="544">
        <v>0</v>
      </c>
      <c r="DR72" s="544">
        <v>30428</v>
      </c>
      <c r="DS72" s="544">
        <v>71</v>
      </c>
      <c r="DT72" s="544">
        <v>0</v>
      </c>
      <c r="DU72" s="544">
        <v>4423430</v>
      </c>
      <c r="DV72" s="463">
        <v>-14947</v>
      </c>
      <c r="DW72" s="235">
        <v>3665497</v>
      </c>
      <c r="DX72" s="235">
        <v>44117</v>
      </c>
      <c r="DY72" s="235">
        <v>-100267</v>
      </c>
      <c r="DZ72" s="235">
        <v>-2277</v>
      </c>
      <c r="EA72" s="235">
        <v>0</v>
      </c>
      <c r="EB72" s="235">
        <v>462038</v>
      </c>
      <c r="EC72" s="235">
        <v>13827</v>
      </c>
      <c r="ED72" s="235">
        <v>-26681</v>
      </c>
      <c r="EE72" s="235">
        <v>30264</v>
      </c>
      <c r="EF72" s="235">
        <v>931</v>
      </c>
      <c r="EG72" s="235">
        <v>62759</v>
      </c>
      <c r="EH72" s="235">
        <v>17677</v>
      </c>
      <c r="EI72" s="235">
        <v>-3102</v>
      </c>
      <c r="EJ72" s="235">
        <v>0</v>
      </c>
      <c r="EK72" s="235">
        <v>0</v>
      </c>
      <c r="EL72" s="235">
        <v>1953</v>
      </c>
      <c r="EM72" s="235">
        <v>118</v>
      </c>
      <c r="EN72" s="235">
        <v>-221</v>
      </c>
      <c r="EO72" s="235">
        <v>0</v>
      </c>
      <c r="EP72" s="235">
        <v>-2935</v>
      </c>
      <c r="EQ72" s="235">
        <v>2582</v>
      </c>
      <c r="ER72" s="235">
        <v>0</v>
      </c>
      <c r="ES72" s="235">
        <v>4151333</v>
      </c>
      <c r="ET72" s="254"/>
      <c r="EU72" s="254"/>
      <c r="EV72" s="254"/>
      <c r="EW72" s="254"/>
      <c r="EY72" s="397">
        <v>44.530528437686286</v>
      </c>
      <c r="EZ72" s="226">
        <v>-0.18008457552908963</v>
      </c>
      <c r="FA72" s="397">
        <v>-1.0164559969870572</v>
      </c>
      <c r="FB72" s="226">
        <v>0.28478606522624861</v>
      </c>
      <c r="FC72" s="221">
        <v>-0.11830285395119826</v>
      </c>
      <c r="FD72" s="226">
        <v>-0.26857556769710633</v>
      </c>
      <c r="FE72" s="221">
        <v>1986.7809780338521</v>
      </c>
      <c r="FF72" s="226">
        <v>-0.4956694888465481</v>
      </c>
      <c r="FG72" s="221">
        <v>8.2948852711650187E-2</v>
      </c>
      <c r="FH72" s="226">
        <v>0</v>
      </c>
      <c r="FI72" s="232"/>
      <c r="FJ72" s="393">
        <v>229</v>
      </c>
      <c r="FK72" s="430"/>
      <c r="FL72" s="468">
        <v>0.74963633424923226</v>
      </c>
      <c r="FM72" s="469">
        <v>22576.120343732771</v>
      </c>
      <c r="FN72" s="472">
        <v>16.026022304832711</v>
      </c>
      <c r="FO72" s="386">
        <v>64831.848397360605</v>
      </c>
      <c r="FQ72" s="390">
        <v>326.01</v>
      </c>
      <c r="FR72" s="391">
        <v>672341.29</v>
      </c>
      <c r="FS72" s="392">
        <v>7.8758796727042334E-4</v>
      </c>
      <c r="FT72" s="278">
        <v>12601.407476326773</v>
      </c>
      <c r="FV72" s="555">
        <v>0</v>
      </c>
      <c r="FW72" s="551">
        <v>0</v>
      </c>
      <c r="FX72" s="547">
        <v>8116</v>
      </c>
      <c r="FY72" s="545">
        <v>9159</v>
      </c>
      <c r="FZ72" s="555">
        <v>0</v>
      </c>
    </row>
    <row r="73" spans="1:182" x14ac:dyDescent="0.2">
      <c r="A73" s="65">
        <v>70</v>
      </c>
      <c r="B73" s="65">
        <v>692</v>
      </c>
      <c r="C73" s="66">
        <v>6512</v>
      </c>
      <c r="D73" s="67" t="s">
        <v>328</v>
      </c>
      <c r="E73" s="75"/>
      <c r="F73" s="220">
        <v>375.66666666666669</v>
      </c>
      <c r="G73" s="220">
        <v>688773.33333333337</v>
      </c>
      <c r="H73" s="214">
        <v>1.9400000000000002</v>
      </c>
      <c r="I73" s="220">
        <v>355037.8006872852</v>
      </c>
      <c r="J73" s="220">
        <v>45074</v>
      </c>
      <c r="K73" s="209">
        <v>0</v>
      </c>
      <c r="L73" s="216">
        <v>1.65</v>
      </c>
      <c r="M73" s="220">
        <v>585812.3711340205</v>
      </c>
      <c r="N73" s="220">
        <v>56180.62</v>
      </c>
      <c r="O73" s="220">
        <v>106.66666666666667</v>
      </c>
      <c r="P73" s="220">
        <v>642099.65780068713</v>
      </c>
      <c r="Q73" s="221">
        <v>1709.2271281296019</v>
      </c>
      <c r="R73" s="221">
        <v>2681.4037114060652</v>
      </c>
      <c r="S73" s="221">
        <v>63.743744399955467</v>
      </c>
      <c r="T73" s="381">
        <v>1709.2271281296019</v>
      </c>
      <c r="U73" s="222">
        <v>2746.534559255173</v>
      </c>
      <c r="V73" s="222">
        <v>62.232136215796373</v>
      </c>
      <c r="W73" s="223">
        <v>135129.30448681751</v>
      </c>
      <c r="X73" s="224">
        <v>359.70533581229148</v>
      </c>
      <c r="Y73" s="225">
        <v>77.158558971971942</v>
      </c>
      <c r="Z73" s="223">
        <v>89061</v>
      </c>
      <c r="AA73" s="224">
        <v>237.07453416149067</v>
      </c>
      <c r="AB73" s="226">
        <v>85.999992775954212</v>
      </c>
      <c r="AC73" s="227">
        <v>0</v>
      </c>
      <c r="AD73" s="228">
        <v>0</v>
      </c>
      <c r="AE73" s="229">
        <v>89061</v>
      </c>
      <c r="AF73" s="230">
        <v>237.07453416149067</v>
      </c>
      <c r="AG73" s="231">
        <v>85.999992775954212</v>
      </c>
      <c r="AH73" s="223">
        <v>224190.30448681751</v>
      </c>
      <c r="AI73" s="224">
        <v>596.77986997378218</v>
      </c>
      <c r="AJ73" s="226">
        <v>85.999992775954212</v>
      </c>
      <c r="AK73" s="232">
        <v>0</v>
      </c>
      <c r="AL73" s="444">
        <v>1.7515527950310559</v>
      </c>
      <c r="AM73" s="232">
        <v>28896.570546417173</v>
      </c>
      <c r="AN73" s="232">
        <v>10.120674356699201</v>
      </c>
      <c r="AO73" s="232">
        <v>0</v>
      </c>
      <c r="AP73" s="223">
        <v>28896.570546417173</v>
      </c>
      <c r="AQ73" s="224">
        <v>63.743744399955467</v>
      </c>
      <c r="AR73" s="224">
        <v>0</v>
      </c>
      <c r="AS73" s="233">
        <v>0</v>
      </c>
      <c r="AT73" s="234">
        <v>28896.570546417173</v>
      </c>
      <c r="AU73" s="254"/>
      <c r="AV73" s="221">
        <v>670.24</v>
      </c>
      <c r="AW73" s="221">
        <v>251786.82666666669</v>
      </c>
      <c r="AX73" s="271">
        <v>2.9757418071842779E-4</v>
      </c>
      <c r="AY73" s="298">
        <v>4686.7933463152376</v>
      </c>
      <c r="AZ73" s="213"/>
      <c r="BA73" s="221">
        <v>131.82462645971091</v>
      </c>
      <c r="BB73" s="272">
        <v>1.9057183823639732</v>
      </c>
      <c r="BC73" s="221">
        <v>-4.8993791479375082</v>
      </c>
      <c r="BD73" s="272">
        <v>-7.599098879052292E-2</v>
      </c>
      <c r="BE73" s="221">
        <v>7.5045879278883759E-2</v>
      </c>
      <c r="BF73" s="272">
        <v>0.13383350631458113</v>
      </c>
      <c r="BG73" s="221">
        <v>2332.899290910721</v>
      </c>
      <c r="BH73" s="272">
        <v>-0.37317576369939531</v>
      </c>
      <c r="BI73" s="221">
        <v>0.58418416589685673</v>
      </c>
      <c r="BJ73" s="445">
        <v>0</v>
      </c>
      <c r="BL73" s="412">
        <v>21.88</v>
      </c>
      <c r="BM73" s="425"/>
      <c r="BN73" s="235">
        <v>373</v>
      </c>
      <c r="BO73" s="302">
        <v>1.94</v>
      </c>
      <c r="BP73" s="232">
        <v>1.94</v>
      </c>
      <c r="BQ73" s="71">
        <v>44535070</v>
      </c>
      <c r="BR73" s="235">
        <v>375</v>
      </c>
      <c r="BS73" s="302">
        <v>1.94</v>
      </c>
      <c r="BT73" s="232">
        <v>1.94</v>
      </c>
      <c r="BU73" s="71">
        <v>46718830</v>
      </c>
      <c r="BV73" s="235">
        <v>373</v>
      </c>
      <c r="BW73" s="302">
        <v>1.94</v>
      </c>
      <c r="BX73" s="232">
        <v>1.94</v>
      </c>
      <c r="BY73" s="71">
        <v>47760110</v>
      </c>
      <c r="BZ73" s="463">
        <v>-12339</v>
      </c>
      <c r="CA73" s="235">
        <v>699294</v>
      </c>
      <c r="CB73" s="235">
        <v>4214</v>
      </c>
      <c r="CC73" s="235">
        <v>-40753</v>
      </c>
      <c r="CD73" s="235">
        <v>-16</v>
      </c>
      <c r="CE73" s="235">
        <v>0</v>
      </c>
      <c r="CF73" s="235">
        <v>27787</v>
      </c>
      <c r="CG73" s="235">
        <v>1727</v>
      </c>
      <c r="CH73" s="235">
        <v>-7200</v>
      </c>
      <c r="CI73" s="235">
        <v>6552</v>
      </c>
      <c r="CJ73" s="235">
        <v>2190</v>
      </c>
      <c r="CK73" s="235">
        <v>6009</v>
      </c>
      <c r="CL73" s="235">
        <v>9544</v>
      </c>
      <c r="CM73" s="235">
        <v>-45</v>
      </c>
      <c r="CN73" s="235">
        <v>0</v>
      </c>
      <c r="CO73" s="235">
        <v>0</v>
      </c>
      <c r="CP73" s="235">
        <v>1761</v>
      </c>
      <c r="CQ73" s="235">
        <v>0</v>
      </c>
      <c r="CR73" s="235">
        <v>0</v>
      </c>
      <c r="CS73" s="235">
        <v>0</v>
      </c>
      <c r="CT73" s="235">
        <v>0</v>
      </c>
      <c r="CU73" s="235">
        <v>1487</v>
      </c>
      <c r="CV73" s="235">
        <v>0</v>
      </c>
      <c r="CW73" s="235">
        <v>700212</v>
      </c>
      <c r="CX73" s="463">
        <v>-15201</v>
      </c>
      <c r="CY73" s="544">
        <v>663591</v>
      </c>
      <c r="CZ73" s="544">
        <v>4613</v>
      </c>
      <c r="DA73" s="544">
        <v>-36887</v>
      </c>
      <c r="DB73" s="544">
        <v>-30</v>
      </c>
      <c r="DC73" s="544">
        <v>0</v>
      </c>
      <c r="DD73" s="544">
        <v>30836</v>
      </c>
      <c r="DE73" s="544">
        <v>701</v>
      </c>
      <c r="DF73" s="544">
        <v>-4851</v>
      </c>
      <c r="DG73" s="544">
        <v>10438</v>
      </c>
      <c r="DH73" s="544">
        <v>2195</v>
      </c>
      <c r="DI73" s="544">
        <v>4969</v>
      </c>
      <c r="DJ73" s="544">
        <v>-131</v>
      </c>
      <c r="DK73" s="544">
        <v>-44</v>
      </c>
      <c r="DL73" s="544">
        <v>0</v>
      </c>
      <c r="DM73" s="544">
        <v>0</v>
      </c>
      <c r="DN73" s="544">
        <v>325</v>
      </c>
      <c r="DO73" s="544">
        <v>0</v>
      </c>
      <c r="DP73" s="544">
        <v>0</v>
      </c>
      <c r="DQ73" s="544">
        <v>0</v>
      </c>
      <c r="DR73" s="544">
        <v>0</v>
      </c>
      <c r="DS73" s="544">
        <v>2219</v>
      </c>
      <c r="DT73" s="544">
        <v>0</v>
      </c>
      <c r="DU73" s="544">
        <v>662743</v>
      </c>
      <c r="DV73" s="463">
        <v>-15631</v>
      </c>
      <c r="DW73" s="235">
        <v>584294</v>
      </c>
      <c r="DX73" s="235">
        <v>7118</v>
      </c>
      <c r="DY73" s="235">
        <v>-28638</v>
      </c>
      <c r="DZ73" s="235">
        <v>0</v>
      </c>
      <c r="EA73" s="235">
        <v>0</v>
      </c>
      <c r="EB73" s="235">
        <v>27483</v>
      </c>
      <c r="EC73" s="235">
        <v>2084</v>
      </c>
      <c r="ED73" s="235">
        <v>-9659</v>
      </c>
      <c r="EE73" s="235">
        <v>9488</v>
      </c>
      <c r="EF73" s="235">
        <v>1365</v>
      </c>
      <c r="EG73" s="235">
        <v>3074</v>
      </c>
      <c r="EH73" s="235">
        <v>4293</v>
      </c>
      <c r="EI73" s="235">
        <v>0</v>
      </c>
      <c r="EJ73" s="235">
        <v>0</v>
      </c>
      <c r="EK73" s="235">
        <v>0</v>
      </c>
      <c r="EL73" s="235">
        <v>261</v>
      </c>
      <c r="EM73" s="235">
        <v>59</v>
      </c>
      <c r="EN73" s="235">
        <v>0</v>
      </c>
      <c r="EO73" s="235">
        <v>0</v>
      </c>
      <c r="EP73" s="235">
        <v>0</v>
      </c>
      <c r="EQ73" s="235">
        <v>2755</v>
      </c>
      <c r="ER73" s="235">
        <v>0</v>
      </c>
      <c r="ES73" s="235">
        <v>588346</v>
      </c>
      <c r="ET73" s="254"/>
      <c r="EU73" s="254"/>
      <c r="EV73" s="254"/>
      <c r="EW73" s="254"/>
      <c r="EY73" s="397">
        <v>128.6435063769259</v>
      </c>
      <c r="EZ73" s="226">
        <v>1.8021096635769762</v>
      </c>
      <c r="FA73" s="397">
        <v>-5.4119264563169454</v>
      </c>
      <c r="FB73" s="226">
        <v>-2.315786585732774E-2</v>
      </c>
      <c r="FC73" s="221">
        <v>0.10593844161279686</v>
      </c>
      <c r="FD73" s="226">
        <v>0.28850067868040302</v>
      </c>
      <c r="FE73" s="221">
        <v>2389.8699573428526</v>
      </c>
      <c r="FF73" s="226">
        <v>-0.38077798784196065</v>
      </c>
      <c r="FG73" s="221">
        <v>0.61205761606050313</v>
      </c>
      <c r="FH73" s="226">
        <v>0</v>
      </c>
      <c r="FI73" s="232"/>
      <c r="FJ73" s="393">
        <v>21.88</v>
      </c>
      <c r="FK73" s="430"/>
      <c r="FL73" s="468">
        <v>1.7609277430865298</v>
      </c>
      <c r="FM73" s="469">
        <v>29013.442171295061</v>
      </c>
      <c r="FN73" s="472">
        <v>10.174843889384478</v>
      </c>
      <c r="FO73" s="386">
        <v>0</v>
      </c>
      <c r="FQ73" s="390">
        <v>877.85</v>
      </c>
      <c r="FR73" s="391">
        <v>328023.28333333338</v>
      </c>
      <c r="FS73" s="392">
        <v>3.8425007474681523E-4</v>
      </c>
      <c r="FT73" s="278">
        <v>6148.0011959490439</v>
      </c>
      <c r="FV73" s="555">
        <v>0</v>
      </c>
      <c r="FW73" s="551">
        <v>0</v>
      </c>
      <c r="FX73" s="547">
        <v>320</v>
      </c>
      <c r="FY73" s="545">
        <v>361</v>
      </c>
      <c r="FZ73" s="555">
        <v>0</v>
      </c>
    </row>
    <row r="74" spans="1:182" x14ac:dyDescent="0.2">
      <c r="A74" s="65">
        <v>71</v>
      </c>
      <c r="B74" s="65">
        <v>372</v>
      </c>
      <c r="C74" s="66">
        <v>5202</v>
      </c>
      <c r="D74" s="67" t="s">
        <v>260</v>
      </c>
      <c r="E74" s="75">
        <v>371</v>
      </c>
      <c r="F74" s="220">
        <v>2673.6666666666665</v>
      </c>
      <c r="G74" s="220">
        <v>8113067</v>
      </c>
      <c r="H74" s="214">
        <v>1.5200000000000002</v>
      </c>
      <c r="I74" s="220">
        <v>5337544.0789473681</v>
      </c>
      <c r="J74" s="220">
        <v>559133.66666666663</v>
      </c>
      <c r="K74" s="209">
        <v>0</v>
      </c>
      <c r="L74" s="216">
        <v>1.65</v>
      </c>
      <c r="M74" s="220">
        <v>8806947.7302631568</v>
      </c>
      <c r="N74" s="220">
        <v>698925.64999999991</v>
      </c>
      <c r="O74" s="220">
        <v>1427.3333333333333</v>
      </c>
      <c r="P74" s="220">
        <v>9507300.7135964911</v>
      </c>
      <c r="Q74" s="221">
        <v>3555.9035208564364</v>
      </c>
      <c r="R74" s="221">
        <v>2681.4037114060652</v>
      </c>
      <c r="S74" s="221">
        <v>132.61350783287324</v>
      </c>
      <c r="T74" s="381">
        <v>3555.9035208564364</v>
      </c>
      <c r="U74" s="222">
        <v>2746.534559255173</v>
      </c>
      <c r="V74" s="222">
        <v>129.46873393141482</v>
      </c>
      <c r="W74" s="223">
        <v>-865104.76649750886</v>
      </c>
      <c r="X74" s="224">
        <v>-323.56492949663715</v>
      </c>
      <c r="Y74" s="225">
        <v>120.54650993471014</v>
      </c>
      <c r="Z74" s="223">
        <v>0</v>
      </c>
      <c r="AA74" s="224">
        <v>0</v>
      </c>
      <c r="AB74" s="226">
        <v>120.54650993471014</v>
      </c>
      <c r="AC74" s="227">
        <v>0</v>
      </c>
      <c r="AD74" s="228">
        <v>0</v>
      </c>
      <c r="AE74" s="229">
        <v>0</v>
      </c>
      <c r="AF74" s="230">
        <v>0</v>
      </c>
      <c r="AG74" s="231">
        <v>120.54650993471014</v>
      </c>
      <c r="AH74" s="223">
        <v>-865104.76649750886</v>
      </c>
      <c r="AI74" s="224">
        <v>-323.56492949663715</v>
      </c>
      <c r="AJ74" s="226">
        <v>120.54650993471014</v>
      </c>
      <c r="AK74" s="232">
        <v>0</v>
      </c>
      <c r="AL74" s="444">
        <v>0.13838673482109465</v>
      </c>
      <c r="AM74" s="232">
        <v>0</v>
      </c>
      <c r="AN74" s="232">
        <v>7.4175289864106722</v>
      </c>
      <c r="AO74" s="232">
        <v>0</v>
      </c>
      <c r="AP74" s="223">
        <v>0</v>
      </c>
      <c r="AQ74" s="224">
        <v>132.61350783287324</v>
      </c>
      <c r="AR74" s="224">
        <v>0</v>
      </c>
      <c r="AS74" s="233">
        <v>0</v>
      </c>
      <c r="AT74" s="234">
        <v>0</v>
      </c>
      <c r="AU74" s="254"/>
      <c r="AV74" s="221">
        <v>479.53</v>
      </c>
      <c r="AW74" s="221">
        <v>1282103.3766666665</v>
      </c>
      <c r="AX74" s="271">
        <v>1.5152534664293522E-3</v>
      </c>
      <c r="AY74" s="298">
        <v>23865.242096262296</v>
      </c>
      <c r="AZ74" s="213"/>
      <c r="BA74" s="221">
        <v>39.135190144218932</v>
      </c>
      <c r="BB74" s="272">
        <v>-0.31097673743864196</v>
      </c>
      <c r="BC74" s="221">
        <v>-8.265608799365827E-2</v>
      </c>
      <c r="BD74" s="272">
        <v>0.39166274133856771</v>
      </c>
      <c r="BE74" s="221">
        <v>-0.24679325493272611</v>
      </c>
      <c r="BF74" s="272">
        <v>-0.60484804491204913</v>
      </c>
      <c r="BG74" s="221">
        <v>2860.5003897449837</v>
      </c>
      <c r="BH74" s="272">
        <v>-0.22223750657340921</v>
      </c>
      <c r="BI74" s="221">
        <v>-7.5481133609678536E-2</v>
      </c>
      <c r="BJ74" s="445">
        <v>0</v>
      </c>
      <c r="BL74" s="412">
        <v>166</v>
      </c>
      <c r="BM74" s="425"/>
      <c r="BN74" s="235">
        <v>2682</v>
      </c>
      <c r="BO74" s="302">
        <v>1.52</v>
      </c>
      <c r="BP74" s="232">
        <v>1.52</v>
      </c>
      <c r="BQ74" s="71">
        <v>529634900</v>
      </c>
      <c r="BR74" s="235">
        <v>2668</v>
      </c>
      <c r="BS74" s="302">
        <v>1.52</v>
      </c>
      <c r="BT74" s="232">
        <v>1.52</v>
      </c>
      <c r="BU74" s="71">
        <v>615132300</v>
      </c>
      <c r="BV74" s="235">
        <v>2670</v>
      </c>
      <c r="BW74" s="302">
        <v>1.52</v>
      </c>
      <c r="BX74" s="232">
        <v>1.52</v>
      </c>
      <c r="BY74" s="71">
        <v>641764000</v>
      </c>
      <c r="BZ74" s="463">
        <v>-29170</v>
      </c>
      <c r="CA74" s="235">
        <v>7098265</v>
      </c>
      <c r="CB74" s="235">
        <v>58159</v>
      </c>
      <c r="CC74" s="235">
        <v>-614552</v>
      </c>
      <c r="CD74" s="235">
        <v>-54379</v>
      </c>
      <c r="CE74" s="235">
        <v>83365</v>
      </c>
      <c r="CF74" s="235">
        <v>1558308</v>
      </c>
      <c r="CG74" s="235">
        <v>21328</v>
      </c>
      <c r="CH74" s="235">
        <v>-125637</v>
      </c>
      <c r="CI74" s="235">
        <v>89897</v>
      </c>
      <c r="CJ74" s="235">
        <v>2895</v>
      </c>
      <c r="CK74" s="235">
        <v>233509</v>
      </c>
      <c r="CL74" s="235">
        <v>46568</v>
      </c>
      <c r="CM74" s="235">
        <v>24611</v>
      </c>
      <c r="CN74" s="235">
        <v>0</v>
      </c>
      <c r="CO74" s="235">
        <v>-91276</v>
      </c>
      <c r="CP74" s="235">
        <v>4617</v>
      </c>
      <c r="CQ74" s="235">
        <v>1848</v>
      </c>
      <c r="CR74" s="235">
        <v>-270</v>
      </c>
      <c r="CS74" s="235">
        <v>0</v>
      </c>
      <c r="CT74" s="235">
        <v>320</v>
      </c>
      <c r="CU74" s="235">
        <v>4711</v>
      </c>
      <c r="CV74" s="235">
        <v>0</v>
      </c>
      <c r="CW74" s="235">
        <v>8313117</v>
      </c>
      <c r="CX74" s="463">
        <v>-48014</v>
      </c>
      <c r="CY74" s="544">
        <v>7084332</v>
      </c>
      <c r="CZ74" s="544">
        <v>41832</v>
      </c>
      <c r="DA74" s="544">
        <v>-518936</v>
      </c>
      <c r="DB74" s="544">
        <v>-56200</v>
      </c>
      <c r="DC74" s="544">
        <v>-47897</v>
      </c>
      <c r="DD74" s="544">
        <v>1681915</v>
      </c>
      <c r="DE74" s="544">
        <v>19210</v>
      </c>
      <c r="DF74" s="544">
        <v>-97760</v>
      </c>
      <c r="DG74" s="544">
        <v>79125</v>
      </c>
      <c r="DH74" s="544">
        <v>1898</v>
      </c>
      <c r="DI74" s="544">
        <v>-72609</v>
      </c>
      <c r="DJ74" s="544">
        <v>15953</v>
      </c>
      <c r="DK74" s="544">
        <v>-10608</v>
      </c>
      <c r="DL74" s="544">
        <v>0</v>
      </c>
      <c r="DM74" s="544">
        <v>19409</v>
      </c>
      <c r="DN74" s="544">
        <v>614</v>
      </c>
      <c r="DO74" s="544">
        <v>311</v>
      </c>
      <c r="DP74" s="544">
        <v>-50</v>
      </c>
      <c r="DQ74" s="544">
        <v>0</v>
      </c>
      <c r="DR74" s="544">
        <v>981</v>
      </c>
      <c r="DS74" s="544">
        <v>28195</v>
      </c>
      <c r="DT74" s="544">
        <v>0</v>
      </c>
      <c r="DU74" s="544">
        <v>8121701</v>
      </c>
      <c r="DV74" s="463">
        <v>-29903</v>
      </c>
      <c r="DW74" s="235">
        <v>6289787</v>
      </c>
      <c r="DX74" s="235">
        <v>41090</v>
      </c>
      <c r="DY74" s="235">
        <v>-455425</v>
      </c>
      <c r="DZ74" s="235">
        <v>-45170</v>
      </c>
      <c r="EA74" s="235">
        <v>272944</v>
      </c>
      <c r="EB74" s="235">
        <v>1036569</v>
      </c>
      <c r="EC74" s="235">
        <v>19109</v>
      </c>
      <c r="ED74" s="235">
        <v>-81078</v>
      </c>
      <c r="EE74" s="235">
        <v>6827</v>
      </c>
      <c r="EF74" s="235">
        <v>838</v>
      </c>
      <c r="EG74" s="235">
        <v>104750</v>
      </c>
      <c r="EH74" s="235">
        <v>16581</v>
      </c>
      <c r="EI74" s="235">
        <v>-80105</v>
      </c>
      <c r="EJ74" s="235">
        <v>0</v>
      </c>
      <c r="EK74" s="235">
        <v>-4769</v>
      </c>
      <c r="EL74" s="235">
        <v>-1477</v>
      </c>
      <c r="EM74" s="235">
        <v>1167</v>
      </c>
      <c r="EN74" s="235">
        <v>-1304</v>
      </c>
      <c r="EO74" s="235">
        <v>0</v>
      </c>
      <c r="EP74" s="235">
        <v>-281</v>
      </c>
      <c r="EQ74" s="235">
        <v>7866</v>
      </c>
      <c r="ER74" s="235">
        <v>0</v>
      </c>
      <c r="ES74" s="235">
        <v>7098016</v>
      </c>
      <c r="ET74" s="254"/>
      <c r="EU74" s="254"/>
      <c r="EV74" s="254"/>
      <c r="EW74" s="254"/>
      <c r="EY74" s="397">
        <v>41.589364453844453</v>
      </c>
      <c r="EZ74" s="226">
        <v>-0.24939561941162688</v>
      </c>
      <c r="FA74" s="397">
        <v>1.7712755914007967</v>
      </c>
      <c r="FB74" s="226">
        <v>0.48009280931136195</v>
      </c>
      <c r="FC74" s="221">
        <v>-0.27758929150734163</v>
      </c>
      <c r="FD74" s="226">
        <v>-0.66428631539611038</v>
      </c>
      <c r="FE74" s="221">
        <v>2901.161456827489</v>
      </c>
      <c r="FF74" s="226">
        <v>-0.23504577772950108</v>
      </c>
      <c r="FG74" s="221">
        <v>-4.9635836941718553E-2</v>
      </c>
      <c r="FH74" s="226">
        <v>0</v>
      </c>
      <c r="FI74" s="232"/>
      <c r="FJ74" s="393">
        <v>166</v>
      </c>
      <c r="FK74" s="430"/>
      <c r="FL74" s="468">
        <v>0.13840399002493764</v>
      </c>
      <c r="FM74" s="469">
        <v>0</v>
      </c>
      <c r="FN74" s="472">
        <v>7.4184538653366578</v>
      </c>
      <c r="FO74" s="386">
        <v>0</v>
      </c>
      <c r="FQ74" s="390">
        <v>506.1</v>
      </c>
      <c r="FR74" s="391">
        <v>1352974.0000000002</v>
      </c>
      <c r="FS74" s="392">
        <v>1.5848885949422114E-3</v>
      </c>
      <c r="FT74" s="278">
        <v>25358.217519075381</v>
      </c>
      <c r="FV74" s="555">
        <v>0</v>
      </c>
      <c r="FW74" s="551">
        <v>0</v>
      </c>
      <c r="FX74" s="547">
        <v>4282</v>
      </c>
      <c r="FY74" s="545">
        <v>7185</v>
      </c>
      <c r="FZ74" s="555">
        <v>0</v>
      </c>
    </row>
    <row r="75" spans="1:182" x14ac:dyDescent="0.2">
      <c r="A75" s="65">
        <v>72</v>
      </c>
      <c r="B75" s="65">
        <v>925</v>
      </c>
      <c r="C75" s="66">
        <v>1705</v>
      </c>
      <c r="D75" s="67" t="s">
        <v>90</v>
      </c>
      <c r="E75" s="75"/>
      <c r="F75" s="220">
        <v>807.66666666666663</v>
      </c>
      <c r="G75" s="220">
        <v>1603707</v>
      </c>
      <c r="H75" s="214">
        <v>1.78</v>
      </c>
      <c r="I75" s="220">
        <v>900958.98876404483</v>
      </c>
      <c r="J75" s="220">
        <v>131747.66666666666</v>
      </c>
      <c r="K75" s="209">
        <v>0</v>
      </c>
      <c r="L75" s="216">
        <v>1.65</v>
      </c>
      <c r="M75" s="220">
        <v>1486582.3314606741</v>
      </c>
      <c r="N75" s="220">
        <v>133892.93666666665</v>
      </c>
      <c r="O75" s="220">
        <v>595.33333333333337</v>
      </c>
      <c r="P75" s="220">
        <v>1621070.6014606741</v>
      </c>
      <c r="Q75" s="221">
        <v>2007.1035098563857</v>
      </c>
      <c r="R75" s="221">
        <v>2681.4037114060652</v>
      </c>
      <c r="S75" s="221">
        <v>74.852716184386409</v>
      </c>
      <c r="T75" s="381">
        <v>2007.1035098563857</v>
      </c>
      <c r="U75" s="222">
        <v>2746.534559255173</v>
      </c>
      <c r="V75" s="222">
        <v>73.077671755227726</v>
      </c>
      <c r="W75" s="223">
        <v>201505.62456376772</v>
      </c>
      <c r="X75" s="224">
        <v>249.49107457338141</v>
      </c>
      <c r="Y75" s="225">
        <v>84.157211196163431</v>
      </c>
      <c r="Z75" s="223">
        <v>39909</v>
      </c>
      <c r="AA75" s="224">
        <v>49.412711514651264</v>
      </c>
      <c r="AB75" s="226">
        <v>86.000003883607747</v>
      </c>
      <c r="AC75" s="227">
        <v>0</v>
      </c>
      <c r="AD75" s="228">
        <v>0</v>
      </c>
      <c r="AE75" s="229">
        <v>39909</v>
      </c>
      <c r="AF75" s="230">
        <v>49.412711514651264</v>
      </c>
      <c r="AG75" s="231">
        <v>86.000003883607747</v>
      </c>
      <c r="AH75" s="223">
        <v>241414.62456376772</v>
      </c>
      <c r="AI75" s="224">
        <v>298.90378608803269</v>
      </c>
      <c r="AJ75" s="226">
        <v>86.000003883607747</v>
      </c>
      <c r="AK75" s="232">
        <v>0</v>
      </c>
      <c r="AL75" s="444">
        <v>0.82707387536112265</v>
      </c>
      <c r="AM75" s="232">
        <v>12559.655348120774</v>
      </c>
      <c r="AN75" s="232">
        <v>10.129178704085845</v>
      </c>
      <c r="AO75" s="232">
        <v>0</v>
      </c>
      <c r="AP75" s="223">
        <v>12559.655348120774</v>
      </c>
      <c r="AQ75" s="224">
        <v>74.852716184386409</v>
      </c>
      <c r="AR75" s="224">
        <v>0</v>
      </c>
      <c r="AS75" s="233">
        <v>0</v>
      </c>
      <c r="AT75" s="234">
        <v>12559.655348120774</v>
      </c>
      <c r="AU75" s="254"/>
      <c r="AV75" s="221">
        <v>262.31</v>
      </c>
      <c r="AW75" s="221">
        <v>211859.04333333333</v>
      </c>
      <c r="AX75" s="271">
        <v>2.5038554273202072E-4</v>
      </c>
      <c r="AY75" s="298">
        <v>3943.5722980293262</v>
      </c>
      <c r="AZ75" s="213"/>
      <c r="BA75" s="221">
        <v>41.591168763556595</v>
      </c>
      <c r="BB75" s="272">
        <v>-0.25224128670944773</v>
      </c>
      <c r="BC75" s="221">
        <v>-4.4586300071256959</v>
      </c>
      <c r="BD75" s="272">
        <v>-3.3198829642756056E-2</v>
      </c>
      <c r="BE75" s="221">
        <v>0.17656683428872735</v>
      </c>
      <c r="BF75" s="272">
        <v>0.36684325732693951</v>
      </c>
      <c r="BG75" s="221">
        <v>3708.7731508366501</v>
      </c>
      <c r="BH75" s="272">
        <v>2.0439797187940138E-2</v>
      </c>
      <c r="BI75" s="221">
        <v>1.5240835946698896E-2</v>
      </c>
      <c r="BJ75" s="445">
        <v>0</v>
      </c>
      <c r="BL75" s="412">
        <v>84</v>
      </c>
      <c r="BM75" s="425"/>
      <c r="BN75" s="235">
        <v>819</v>
      </c>
      <c r="BO75" s="302">
        <v>1.78</v>
      </c>
      <c r="BP75" s="232">
        <v>1.78</v>
      </c>
      <c r="BQ75" s="71">
        <v>102321410</v>
      </c>
      <c r="BR75" s="235">
        <v>813</v>
      </c>
      <c r="BS75" s="302">
        <v>1.78</v>
      </c>
      <c r="BT75" s="232">
        <v>1.78</v>
      </c>
      <c r="BU75" s="71">
        <v>119474770</v>
      </c>
      <c r="BV75" s="235">
        <v>807</v>
      </c>
      <c r="BW75" s="302">
        <v>1.78</v>
      </c>
      <c r="BX75" s="232">
        <v>1.78</v>
      </c>
      <c r="BY75" s="71">
        <v>122462330</v>
      </c>
      <c r="BZ75" s="463">
        <v>-2463</v>
      </c>
      <c r="CA75" s="235">
        <v>1540315</v>
      </c>
      <c r="CB75" s="235">
        <v>8725</v>
      </c>
      <c r="CC75" s="235">
        <v>-30155</v>
      </c>
      <c r="CD75" s="235">
        <v>-16</v>
      </c>
      <c r="CE75" s="235">
        <v>0</v>
      </c>
      <c r="CF75" s="235">
        <v>107495</v>
      </c>
      <c r="CG75" s="235">
        <v>4589</v>
      </c>
      <c r="CH75" s="235">
        <v>-3846</v>
      </c>
      <c r="CI75" s="235">
        <v>4786</v>
      </c>
      <c r="CJ75" s="235">
        <v>0</v>
      </c>
      <c r="CK75" s="235">
        <v>9662</v>
      </c>
      <c r="CL75" s="235">
        <v>36220</v>
      </c>
      <c r="CM75" s="235">
        <v>0</v>
      </c>
      <c r="CN75" s="235">
        <v>0</v>
      </c>
      <c r="CO75" s="235">
        <v>0</v>
      </c>
      <c r="CP75" s="235">
        <v>674</v>
      </c>
      <c r="CQ75" s="235">
        <v>0</v>
      </c>
      <c r="CR75" s="235">
        <v>0</v>
      </c>
      <c r="CS75" s="235">
        <v>0</v>
      </c>
      <c r="CT75" s="235">
        <v>0</v>
      </c>
      <c r="CU75" s="235">
        <v>914</v>
      </c>
      <c r="CV75" s="235">
        <v>0</v>
      </c>
      <c r="CW75" s="235">
        <v>1676900</v>
      </c>
      <c r="CX75" s="463">
        <v>-1968</v>
      </c>
      <c r="CY75" s="544">
        <v>1466180</v>
      </c>
      <c r="CZ75" s="544">
        <v>10390</v>
      </c>
      <c r="DA75" s="544">
        <v>-34873</v>
      </c>
      <c r="DB75" s="544">
        <v>-19</v>
      </c>
      <c r="DC75" s="544">
        <v>0</v>
      </c>
      <c r="DD75" s="544">
        <v>109555</v>
      </c>
      <c r="DE75" s="544">
        <v>3662</v>
      </c>
      <c r="DF75" s="544">
        <v>-2556</v>
      </c>
      <c r="DG75" s="544">
        <v>7228</v>
      </c>
      <c r="DH75" s="544">
        <v>657</v>
      </c>
      <c r="DI75" s="544">
        <v>17437</v>
      </c>
      <c r="DJ75" s="544">
        <v>31057</v>
      </c>
      <c r="DK75" s="544">
        <v>0</v>
      </c>
      <c r="DL75" s="544">
        <v>0</v>
      </c>
      <c r="DM75" s="544">
        <v>0</v>
      </c>
      <c r="DN75" s="544">
        <v>-74</v>
      </c>
      <c r="DO75" s="544">
        <v>0</v>
      </c>
      <c r="DP75" s="544">
        <v>0</v>
      </c>
      <c r="DQ75" s="544">
        <v>0</v>
      </c>
      <c r="DR75" s="544">
        <v>0</v>
      </c>
      <c r="DS75" s="544">
        <v>440</v>
      </c>
      <c r="DT75" s="544">
        <v>0</v>
      </c>
      <c r="DU75" s="544">
        <v>1607116</v>
      </c>
      <c r="DV75" s="463">
        <v>-9340</v>
      </c>
      <c r="DW75" s="235">
        <v>1563095</v>
      </c>
      <c r="DX75" s="235">
        <v>2407</v>
      </c>
      <c r="DY75" s="235">
        <v>-29754</v>
      </c>
      <c r="DZ75" s="235">
        <v>0</v>
      </c>
      <c r="EA75" s="235">
        <v>0</v>
      </c>
      <c r="EB75" s="235">
        <v>149620</v>
      </c>
      <c r="EC75" s="235">
        <v>1357</v>
      </c>
      <c r="ED75" s="235">
        <v>-6169</v>
      </c>
      <c r="EE75" s="235">
        <v>2155</v>
      </c>
      <c r="EF75" s="235">
        <v>0</v>
      </c>
      <c r="EG75" s="235">
        <v>20377</v>
      </c>
      <c r="EH75" s="235">
        <v>27445</v>
      </c>
      <c r="EI75" s="235">
        <v>0</v>
      </c>
      <c r="EJ75" s="235">
        <v>0</v>
      </c>
      <c r="EK75" s="235">
        <v>0</v>
      </c>
      <c r="EL75" s="235">
        <v>66</v>
      </c>
      <c r="EM75" s="235">
        <v>0</v>
      </c>
      <c r="EN75" s="235">
        <v>0</v>
      </c>
      <c r="EO75" s="235">
        <v>0</v>
      </c>
      <c r="EP75" s="235">
        <v>0</v>
      </c>
      <c r="EQ75" s="235">
        <v>1666</v>
      </c>
      <c r="ER75" s="235">
        <v>0</v>
      </c>
      <c r="ES75" s="235">
        <v>1722925</v>
      </c>
      <c r="ET75" s="254"/>
      <c r="EU75" s="254"/>
      <c r="EV75" s="254"/>
      <c r="EW75" s="254"/>
      <c r="EY75" s="397">
        <v>46.841290405266676</v>
      </c>
      <c r="EZ75" s="226">
        <v>-0.12562949413377916</v>
      </c>
      <c r="FA75" s="397">
        <v>-5.8634539806750796</v>
      </c>
      <c r="FB75" s="226">
        <v>-5.479160384506461E-2</v>
      </c>
      <c r="FC75" s="221">
        <v>0.24248106378872084</v>
      </c>
      <c r="FD75" s="226">
        <v>0.62770961537956904</v>
      </c>
      <c r="FE75" s="221">
        <v>3808.0525903698563</v>
      </c>
      <c r="FF75" s="226">
        <v>2.3443262975730118E-2</v>
      </c>
      <c r="FG75" s="221">
        <v>0.10596131360624879</v>
      </c>
      <c r="FH75" s="226">
        <v>0</v>
      </c>
      <c r="FI75" s="232"/>
      <c r="FJ75" s="393">
        <v>84</v>
      </c>
      <c r="FK75" s="430"/>
      <c r="FL75" s="468">
        <v>0.82164821648216479</v>
      </c>
      <c r="FM75" s="469">
        <v>12761.115857491413</v>
      </c>
      <c r="FN75" s="472">
        <v>10.062730627306273</v>
      </c>
      <c r="FO75" s="386">
        <v>0</v>
      </c>
      <c r="FQ75" s="390">
        <v>335.62</v>
      </c>
      <c r="FR75" s="391">
        <v>272859.06</v>
      </c>
      <c r="FS75" s="392">
        <v>3.1963009800680021E-4</v>
      </c>
      <c r="FT75" s="278">
        <v>5114.0815681088034</v>
      </c>
      <c r="FV75" s="555">
        <v>0</v>
      </c>
      <c r="FW75" s="551">
        <v>0</v>
      </c>
      <c r="FX75" s="547">
        <v>1786</v>
      </c>
      <c r="FY75" s="545">
        <v>2022</v>
      </c>
      <c r="FZ75" s="555">
        <v>0</v>
      </c>
    </row>
    <row r="76" spans="1:182" x14ac:dyDescent="0.2">
      <c r="A76" s="65">
        <v>73</v>
      </c>
      <c r="B76" s="65">
        <v>975</v>
      </c>
      <c r="C76" s="66">
        <v>4505</v>
      </c>
      <c r="D76" s="67" t="s">
        <v>238</v>
      </c>
      <c r="E76" s="75"/>
      <c r="F76" s="220">
        <v>211.66666666666666</v>
      </c>
      <c r="G76" s="220">
        <v>420380</v>
      </c>
      <c r="H76" s="214">
        <v>1.6900000000000002</v>
      </c>
      <c r="I76" s="220">
        <v>248745.56213017751</v>
      </c>
      <c r="J76" s="220">
        <v>55124.666666666664</v>
      </c>
      <c r="K76" s="209">
        <v>0</v>
      </c>
      <c r="L76" s="216">
        <v>1.65</v>
      </c>
      <c r="M76" s="220">
        <v>410430.17751479289</v>
      </c>
      <c r="N76" s="220">
        <v>45792.073333333334</v>
      </c>
      <c r="O76" s="220">
        <v>529</v>
      </c>
      <c r="P76" s="220">
        <v>456751.25084812619</v>
      </c>
      <c r="Q76" s="221">
        <v>2157.8799252667382</v>
      </c>
      <c r="R76" s="221">
        <v>2681.4037114060652</v>
      </c>
      <c r="S76" s="221">
        <v>80.475756637749882</v>
      </c>
      <c r="T76" s="381">
        <v>2157.8799252667382</v>
      </c>
      <c r="U76" s="222">
        <v>2746.534559255173</v>
      </c>
      <c r="V76" s="222">
        <v>78.567368395026833</v>
      </c>
      <c r="W76" s="223">
        <v>41000.637851144958</v>
      </c>
      <c r="X76" s="224">
        <v>193.70380087155098</v>
      </c>
      <c r="Y76" s="225">
        <v>87.699726681782408</v>
      </c>
      <c r="Z76" s="223">
        <v>0</v>
      </c>
      <c r="AA76" s="224">
        <v>0</v>
      </c>
      <c r="AB76" s="226">
        <v>87.699726681782408</v>
      </c>
      <c r="AC76" s="227">
        <v>0</v>
      </c>
      <c r="AD76" s="228">
        <v>0</v>
      </c>
      <c r="AE76" s="229">
        <v>0</v>
      </c>
      <c r="AF76" s="230">
        <v>0</v>
      </c>
      <c r="AG76" s="231">
        <v>87.699726681782408</v>
      </c>
      <c r="AH76" s="223">
        <v>41000.637851144958</v>
      </c>
      <c r="AI76" s="224">
        <v>193.70380087155098</v>
      </c>
      <c r="AJ76" s="226">
        <v>87.699726681782408</v>
      </c>
      <c r="AK76" s="232">
        <v>0</v>
      </c>
      <c r="AL76" s="444">
        <v>1.7385826771653543</v>
      </c>
      <c r="AM76" s="232">
        <v>16099.318072019623</v>
      </c>
      <c r="AN76" s="232">
        <v>41.518110236220473</v>
      </c>
      <c r="AO76" s="232">
        <v>49794.491648371339</v>
      </c>
      <c r="AP76" s="223">
        <v>65893.809720390956</v>
      </c>
      <c r="AQ76" s="224">
        <v>80.475756637749882</v>
      </c>
      <c r="AR76" s="224">
        <v>0</v>
      </c>
      <c r="AS76" s="233">
        <v>0</v>
      </c>
      <c r="AT76" s="234">
        <v>65893.809720390956</v>
      </c>
      <c r="AU76" s="254"/>
      <c r="AV76" s="221">
        <v>325.49</v>
      </c>
      <c r="AW76" s="221">
        <v>68895.383333333331</v>
      </c>
      <c r="AX76" s="271">
        <v>8.1423986799118841E-5</v>
      </c>
      <c r="AY76" s="298">
        <v>1282.4277920861218</v>
      </c>
      <c r="AZ76" s="213"/>
      <c r="BA76" s="221">
        <v>5.8014384635808511</v>
      </c>
      <c r="BB76" s="272">
        <v>-1.1081632088686408</v>
      </c>
      <c r="BC76" s="221">
        <v>-1.9695932882387994</v>
      </c>
      <c r="BD76" s="272">
        <v>0.20846075749350315</v>
      </c>
      <c r="BE76" s="221">
        <v>-5.099873036059873E-2</v>
      </c>
      <c r="BF76" s="272">
        <v>-0.15546266023249286</v>
      </c>
      <c r="BG76" s="221">
        <v>2185.5657639415222</v>
      </c>
      <c r="BH76" s="272">
        <v>-0.41532553523340249</v>
      </c>
      <c r="BI76" s="221">
        <v>-0.15995989409355704</v>
      </c>
      <c r="BJ76" s="445">
        <v>0</v>
      </c>
      <c r="BL76" s="412">
        <v>14</v>
      </c>
      <c r="BM76" s="425"/>
      <c r="BN76" s="235">
        <v>208</v>
      </c>
      <c r="BO76" s="302">
        <v>1.69</v>
      </c>
      <c r="BP76" s="232">
        <v>1.69</v>
      </c>
      <c r="BQ76" s="71">
        <v>35772860</v>
      </c>
      <c r="BR76" s="235">
        <v>224</v>
      </c>
      <c r="BS76" s="302">
        <v>1.69</v>
      </c>
      <c r="BT76" s="232">
        <v>1.69</v>
      </c>
      <c r="BU76" s="71">
        <v>38761810</v>
      </c>
      <c r="BV76" s="235">
        <v>229</v>
      </c>
      <c r="BW76" s="302">
        <v>1.69</v>
      </c>
      <c r="BX76" s="232">
        <v>1.69</v>
      </c>
      <c r="BY76" s="71">
        <v>39970610</v>
      </c>
      <c r="BZ76" s="463">
        <v>-468</v>
      </c>
      <c r="CA76" s="235">
        <v>323806</v>
      </c>
      <c r="CB76" s="235">
        <v>2811</v>
      </c>
      <c r="CC76" s="235">
        <v>-18158</v>
      </c>
      <c r="CD76" s="235">
        <v>-264</v>
      </c>
      <c r="CE76" s="235">
        <v>0</v>
      </c>
      <c r="CF76" s="235">
        <v>31087</v>
      </c>
      <c r="CG76" s="235">
        <v>3025</v>
      </c>
      <c r="CH76" s="235">
        <v>-2952</v>
      </c>
      <c r="CI76" s="235">
        <v>1257</v>
      </c>
      <c r="CJ76" s="235">
        <v>0</v>
      </c>
      <c r="CK76" s="235">
        <v>6408</v>
      </c>
      <c r="CL76" s="235">
        <v>8147</v>
      </c>
      <c r="CM76" s="235">
        <v>-5621</v>
      </c>
      <c r="CN76" s="235">
        <v>0</v>
      </c>
      <c r="CO76" s="235">
        <v>0</v>
      </c>
      <c r="CP76" s="235">
        <v>323</v>
      </c>
      <c r="CQ76" s="235">
        <v>42</v>
      </c>
      <c r="CR76" s="235">
        <v>0</v>
      </c>
      <c r="CS76" s="235">
        <v>0</v>
      </c>
      <c r="CT76" s="235">
        <v>319</v>
      </c>
      <c r="CU76" s="235">
        <v>0</v>
      </c>
      <c r="CV76" s="235">
        <v>0</v>
      </c>
      <c r="CW76" s="235">
        <v>349762</v>
      </c>
      <c r="CX76" s="463">
        <v>-2267</v>
      </c>
      <c r="CY76" s="544">
        <v>419494</v>
      </c>
      <c r="CZ76" s="544">
        <v>2935</v>
      </c>
      <c r="DA76" s="544">
        <v>-13222</v>
      </c>
      <c r="DB76" s="544">
        <v>-25</v>
      </c>
      <c r="DC76" s="544">
        <v>0</v>
      </c>
      <c r="DD76" s="544">
        <v>36270</v>
      </c>
      <c r="DE76" s="544">
        <v>3660</v>
      </c>
      <c r="DF76" s="544">
        <v>-2588</v>
      </c>
      <c r="DG76" s="544">
        <v>1040</v>
      </c>
      <c r="DH76" s="544">
        <v>0</v>
      </c>
      <c r="DI76" s="544">
        <v>121785</v>
      </c>
      <c r="DJ76" s="544">
        <v>2488</v>
      </c>
      <c r="DK76" s="544">
        <v>0</v>
      </c>
      <c r="DL76" s="544">
        <v>0</v>
      </c>
      <c r="DM76" s="544">
        <v>0</v>
      </c>
      <c r="DN76" s="544">
        <v>182</v>
      </c>
      <c r="DO76" s="544">
        <v>0</v>
      </c>
      <c r="DP76" s="544">
        <v>-37</v>
      </c>
      <c r="DQ76" s="544">
        <v>0</v>
      </c>
      <c r="DR76" s="544">
        <v>3</v>
      </c>
      <c r="DS76" s="544">
        <v>0</v>
      </c>
      <c r="DT76" s="544">
        <v>0</v>
      </c>
      <c r="DU76" s="544">
        <v>569718</v>
      </c>
      <c r="DV76" s="463">
        <v>-2269</v>
      </c>
      <c r="DW76" s="235">
        <v>419118</v>
      </c>
      <c r="DX76" s="235">
        <v>3160</v>
      </c>
      <c r="DY76" s="235">
        <v>-1967</v>
      </c>
      <c r="DZ76" s="235">
        <v>0</v>
      </c>
      <c r="EA76" s="235">
        <v>0</v>
      </c>
      <c r="EB76" s="235">
        <v>33372</v>
      </c>
      <c r="EC76" s="235">
        <v>3163</v>
      </c>
      <c r="ED76" s="235">
        <v>-600</v>
      </c>
      <c r="EE76" s="235">
        <v>3632</v>
      </c>
      <c r="EF76" s="235">
        <v>47</v>
      </c>
      <c r="EG76" s="235">
        <v>74097</v>
      </c>
      <c r="EH76" s="235">
        <v>2269</v>
      </c>
      <c r="EI76" s="235">
        <v>-68814</v>
      </c>
      <c r="EJ76" s="235">
        <v>0</v>
      </c>
      <c r="EK76" s="235">
        <v>0</v>
      </c>
      <c r="EL76" s="235">
        <v>215</v>
      </c>
      <c r="EM76" s="235">
        <v>0</v>
      </c>
      <c r="EN76" s="235">
        <v>0</v>
      </c>
      <c r="EO76" s="235">
        <v>0</v>
      </c>
      <c r="EP76" s="235">
        <v>41</v>
      </c>
      <c r="EQ76" s="235">
        <v>0</v>
      </c>
      <c r="ER76" s="235">
        <v>0</v>
      </c>
      <c r="ES76" s="235">
        <v>465464</v>
      </c>
      <c r="ET76" s="254"/>
      <c r="EU76" s="254"/>
      <c r="EV76" s="254"/>
      <c r="EW76" s="254"/>
      <c r="EY76" s="397">
        <v>1.9912121491115384</v>
      </c>
      <c r="EZ76" s="226">
        <v>-1.1825599336555666</v>
      </c>
      <c r="FA76" s="397">
        <v>-2.1521470478710092</v>
      </c>
      <c r="FB76" s="226">
        <v>0.20522025539051142</v>
      </c>
      <c r="FC76" s="221">
        <v>-9.580032129521715E-2</v>
      </c>
      <c r="FD76" s="226">
        <v>-0.21267316847820864</v>
      </c>
      <c r="FE76" s="221">
        <v>2209.8738530219803</v>
      </c>
      <c r="FF76" s="226">
        <v>-0.43208185289888745</v>
      </c>
      <c r="FG76" s="221">
        <v>-0.18948274846109409</v>
      </c>
      <c r="FH76" s="226">
        <v>0</v>
      </c>
      <c r="FI76" s="232"/>
      <c r="FJ76" s="393">
        <v>14</v>
      </c>
      <c r="FK76" s="430"/>
      <c r="FL76" s="468">
        <v>1.6701966717095309</v>
      </c>
      <c r="FM76" s="469">
        <v>15789.352163869209</v>
      </c>
      <c r="FN76" s="472">
        <v>39.885022692889557</v>
      </c>
      <c r="FO76" s="386">
        <v>48294.724144888074</v>
      </c>
      <c r="FQ76" s="390">
        <v>321.27</v>
      </c>
      <c r="FR76" s="391">
        <v>70786.490000000005</v>
      </c>
      <c r="FS76" s="392">
        <v>8.2920071396043739E-5</v>
      </c>
      <c r="FT76" s="278">
        <v>1326.7211423366998</v>
      </c>
      <c r="FV76" s="555">
        <v>0</v>
      </c>
      <c r="FW76" s="551">
        <v>0</v>
      </c>
      <c r="FX76" s="547">
        <v>1587</v>
      </c>
      <c r="FY76" s="545">
        <v>873</v>
      </c>
      <c r="FZ76" s="555">
        <v>0</v>
      </c>
    </row>
    <row r="77" spans="1:182" x14ac:dyDescent="0.2">
      <c r="A77" s="65">
        <v>74</v>
      </c>
      <c r="B77" s="65">
        <v>662</v>
      </c>
      <c r="C77" s="66">
        <v>2402</v>
      </c>
      <c r="D77" s="67" t="s">
        <v>156</v>
      </c>
      <c r="E77" s="75"/>
      <c r="F77" s="220">
        <v>1250</v>
      </c>
      <c r="G77" s="220">
        <v>2576150.6666666665</v>
      </c>
      <c r="H77" s="214">
        <v>1.7833333333333332</v>
      </c>
      <c r="I77" s="220">
        <v>1444813.7245817247</v>
      </c>
      <c r="J77" s="220">
        <v>184422</v>
      </c>
      <c r="K77" s="209">
        <v>0</v>
      </c>
      <c r="L77" s="216">
        <v>1.65</v>
      </c>
      <c r="M77" s="220">
        <v>2383942.6455598455</v>
      </c>
      <c r="N77" s="220">
        <v>227322.65666666665</v>
      </c>
      <c r="O77" s="220">
        <v>888.33333333333337</v>
      </c>
      <c r="P77" s="220">
        <v>2612153.6355598453</v>
      </c>
      <c r="Q77" s="221">
        <v>2089.7229084478763</v>
      </c>
      <c r="R77" s="221">
        <v>2681.4037114060652</v>
      </c>
      <c r="S77" s="221">
        <v>77.933915715812702</v>
      </c>
      <c r="T77" s="381">
        <v>2089.7229084478763</v>
      </c>
      <c r="U77" s="222">
        <v>2746.534559255173</v>
      </c>
      <c r="V77" s="222">
        <v>76.085804251251943</v>
      </c>
      <c r="W77" s="223">
        <v>273652.37136816228</v>
      </c>
      <c r="X77" s="224">
        <v>218.92189709452981</v>
      </c>
      <c r="Y77" s="225">
        <v>86.098366900961992</v>
      </c>
      <c r="Z77" s="223">
        <v>0</v>
      </c>
      <c r="AA77" s="224">
        <v>0</v>
      </c>
      <c r="AB77" s="226">
        <v>86.098366900961992</v>
      </c>
      <c r="AC77" s="227">
        <v>0</v>
      </c>
      <c r="AD77" s="228">
        <v>0</v>
      </c>
      <c r="AE77" s="229">
        <v>0</v>
      </c>
      <c r="AF77" s="230">
        <v>0</v>
      </c>
      <c r="AG77" s="231">
        <v>86.098366900961992</v>
      </c>
      <c r="AH77" s="223">
        <v>273652.37136816228</v>
      </c>
      <c r="AI77" s="224">
        <v>218.92189709452981</v>
      </c>
      <c r="AJ77" s="226">
        <v>86.098366900961992</v>
      </c>
      <c r="AK77" s="232">
        <v>0</v>
      </c>
      <c r="AL77" s="444">
        <v>0.73040000000000005</v>
      </c>
      <c r="AM77" s="232">
        <v>11416.230209486292</v>
      </c>
      <c r="AN77" s="232">
        <v>20.9648</v>
      </c>
      <c r="AO77" s="232">
        <v>87313.334672607714</v>
      </c>
      <c r="AP77" s="223">
        <v>98729.564882094011</v>
      </c>
      <c r="AQ77" s="224">
        <v>77.933915715812702</v>
      </c>
      <c r="AR77" s="224">
        <v>0</v>
      </c>
      <c r="AS77" s="233">
        <v>0</v>
      </c>
      <c r="AT77" s="234">
        <v>98729.564882094011</v>
      </c>
      <c r="AU77" s="254"/>
      <c r="AV77" s="221">
        <v>351.69</v>
      </c>
      <c r="AW77" s="221">
        <v>439612.5</v>
      </c>
      <c r="AX77" s="271">
        <v>5.1955589278808911E-4</v>
      </c>
      <c r="AY77" s="298">
        <v>8183.0053114124039</v>
      </c>
      <c r="AZ77" s="213"/>
      <c r="BA77" s="221">
        <v>7.2667646153952274</v>
      </c>
      <c r="BB77" s="272">
        <v>-1.073119503148066</v>
      </c>
      <c r="BC77" s="221">
        <v>-0.99447532688282825</v>
      </c>
      <c r="BD77" s="272">
        <v>0.30313457333653199</v>
      </c>
      <c r="BE77" s="221">
        <v>-0.24520169137245992</v>
      </c>
      <c r="BF77" s="272">
        <v>-0.60119510617775518</v>
      </c>
      <c r="BG77" s="221">
        <v>2272.2029327573027</v>
      </c>
      <c r="BH77" s="272">
        <v>-0.39054002342859934</v>
      </c>
      <c r="BI77" s="221">
        <v>-0.24516000314017244</v>
      </c>
      <c r="BJ77" s="445">
        <v>0</v>
      </c>
      <c r="BL77" s="412">
        <v>292.2</v>
      </c>
      <c r="BM77" s="425"/>
      <c r="BN77" s="235">
        <v>1256</v>
      </c>
      <c r="BO77" s="302">
        <v>1.75</v>
      </c>
      <c r="BP77" s="232">
        <v>1.75</v>
      </c>
      <c r="BQ77" s="71">
        <v>175585250</v>
      </c>
      <c r="BR77" s="235">
        <v>1233</v>
      </c>
      <c r="BS77" s="302">
        <v>1.75</v>
      </c>
      <c r="BT77" s="232">
        <v>1.75</v>
      </c>
      <c r="BU77" s="71">
        <v>196648700</v>
      </c>
      <c r="BV77" s="235">
        <v>1240</v>
      </c>
      <c r="BW77" s="302">
        <v>1.75</v>
      </c>
      <c r="BX77" s="232">
        <v>1.75</v>
      </c>
      <c r="BY77" s="71">
        <v>198334030</v>
      </c>
      <c r="BZ77" s="463">
        <v>-15316</v>
      </c>
      <c r="CA77" s="235">
        <v>2131976</v>
      </c>
      <c r="CB77" s="235">
        <v>25700</v>
      </c>
      <c r="CC77" s="235">
        <v>-46637</v>
      </c>
      <c r="CD77" s="235">
        <v>-207</v>
      </c>
      <c r="CE77" s="235">
        <v>0</v>
      </c>
      <c r="CF77" s="235">
        <v>203472</v>
      </c>
      <c r="CG77" s="235">
        <v>6621</v>
      </c>
      <c r="CH77" s="235">
        <v>-8031</v>
      </c>
      <c r="CI77" s="235">
        <v>64222</v>
      </c>
      <c r="CJ77" s="235">
        <v>0</v>
      </c>
      <c r="CK77" s="235">
        <v>58090</v>
      </c>
      <c r="CL77" s="235">
        <v>16256</v>
      </c>
      <c r="CM77" s="235">
        <v>-1745</v>
      </c>
      <c r="CN77" s="235">
        <v>0</v>
      </c>
      <c r="CO77" s="235">
        <v>0</v>
      </c>
      <c r="CP77" s="235">
        <v>2120</v>
      </c>
      <c r="CQ77" s="235">
        <v>166</v>
      </c>
      <c r="CR77" s="235">
        <v>0</v>
      </c>
      <c r="CS77" s="235">
        <v>0</v>
      </c>
      <c r="CT77" s="235">
        <v>-1</v>
      </c>
      <c r="CU77" s="235">
        <v>1522</v>
      </c>
      <c r="CV77" s="235">
        <v>0</v>
      </c>
      <c r="CW77" s="235">
        <v>2438208</v>
      </c>
      <c r="CX77" s="463">
        <v>-19784</v>
      </c>
      <c r="CY77" s="544">
        <v>2365020</v>
      </c>
      <c r="CZ77" s="544">
        <v>32324</v>
      </c>
      <c r="DA77" s="544">
        <v>-71872</v>
      </c>
      <c r="DB77" s="544">
        <v>-172</v>
      </c>
      <c r="DC77" s="544">
        <v>0</v>
      </c>
      <c r="DD77" s="544">
        <v>221819</v>
      </c>
      <c r="DE77" s="544">
        <v>6457</v>
      </c>
      <c r="DF77" s="544">
        <v>-12977</v>
      </c>
      <c r="DG77" s="544">
        <v>49123</v>
      </c>
      <c r="DH77" s="544">
        <v>0</v>
      </c>
      <c r="DI77" s="544">
        <v>57347</v>
      </c>
      <c r="DJ77" s="544">
        <v>7183</v>
      </c>
      <c r="DK77" s="544">
        <v>-1968</v>
      </c>
      <c r="DL77" s="544">
        <v>0</v>
      </c>
      <c r="DM77" s="544">
        <v>0</v>
      </c>
      <c r="DN77" s="544">
        <v>214</v>
      </c>
      <c r="DO77" s="544">
        <v>163</v>
      </c>
      <c r="DP77" s="544">
        <v>-50</v>
      </c>
      <c r="DQ77" s="544">
        <v>0</v>
      </c>
      <c r="DR77" s="544">
        <v>-250</v>
      </c>
      <c r="DS77" s="544">
        <v>8838</v>
      </c>
      <c r="DT77" s="544">
        <v>0</v>
      </c>
      <c r="DU77" s="544">
        <v>2641415</v>
      </c>
      <c r="DV77" s="463">
        <v>-30948</v>
      </c>
      <c r="DW77" s="235">
        <v>2226620</v>
      </c>
      <c r="DX77" s="235">
        <v>21071</v>
      </c>
      <c r="DY77" s="235">
        <v>-59420</v>
      </c>
      <c r="DZ77" s="235">
        <v>-224</v>
      </c>
      <c r="EA77" s="235">
        <v>0</v>
      </c>
      <c r="EB77" s="235">
        <v>239588</v>
      </c>
      <c r="EC77" s="235">
        <v>6383</v>
      </c>
      <c r="ED77" s="235">
        <v>-10861</v>
      </c>
      <c r="EE77" s="235">
        <v>40085</v>
      </c>
      <c r="EF77" s="235">
        <v>0</v>
      </c>
      <c r="EG77" s="235">
        <v>82721</v>
      </c>
      <c r="EH77" s="235">
        <v>3502</v>
      </c>
      <c r="EI77" s="235">
        <v>-3658</v>
      </c>
      <c r="EJ77" s="235">
        <v>0</v>
      </c>
      <c r="EK77" s="235">
        <v>0</v>
      </c>
      <c r="EL77" s="235">
        <v>-31</v>
      </c>
      <c r="EM77" s="235">
        <v>170</v>
      </c>
      <c r="EN77" s="235">
        <v>-9</v>
      </c>
      <c r="EO77" s="235">
        <v>0</v>
      </c>
      <c r="EP77" s="235">
        <v>0</v>
      </c>
      <c r="EQ77" s="235">
        <v>5301</v>
      </c>
      <c r="ER77" s="235">
        <v>0</v>
      </c>
      <c r="ES77" s="235">
        <v>2520290</v>
      </c>
      <c r="ET77" s="254"/>
      <c r="EU77" s="254"/>
      <c r="EV77" s="254"/>
      <c r="EW77" s="254"/>
      <c r="EY77" s="397">
        <v>1.435691586717313</v>
      </c>
      <c r="EZ77" s="226">
        <v>-1.1956512506611092</v>
      </c>
      <c r="FA77" s="397">
        <v>-1.0820533703066741</v>
      </c>
      <c r="FB77" s="226">
        <v>0.28019035398311593</v>
      </c>
      <c r="FC77" s="221">
        <v>-0.29195533111684235</v>
      </c>
      <c r="FD77" s="226">
        <v>-0.69997545731282462</v>
      </c>
      <c r="FE77" s="221">
        <v>2362.6364686423258</v>
      </c>
      <c r="FF77" s="226">
        <v>-0.3885402848905149</v>
      </c>
      <c r="FG77" s="221">
        <v>-0.30672401727507576</v>
      </c>
      <c r="FH77" s="226">
        <v>0</v>
      </c>
      <c r="FI77" s="232"/>
      <c r="FJ77" s="393">
        <v>292.2</v>
      </c>
      <c r="FK77" s="430"/>
      <c r="FL77" s="468">
        <v>0.73451327433628322</v>
      </c>
      <c r="FM77" s="469">
        <v>12367.180273501732</v>
      </c>
      <c r="FN77" s="472">
        <v>21.08286403861625</v>
      </c>
      <c r="FO77" s="386">
        <v>88538.738187980314</v>
      </c>
      <c r="FQ77" s="390">
        <v>317.87</v>
      </c>
      <c r="FR77" s="391">
        <v>395112.41000000003</v>
      </c>
      <c r="FS77" s="392">
        <v>4.6283901414892741E-4</v>
      </c>
      <c r="FT77" s="278">
        <v>7405.4242263828382</v>
      </c>
      <c r="FV77" s="555">
        <v>0</v>
      </c>
      <c r="FW77" s="551">
        <v>0</v>
      </c>
      <c r="FX77" s="547">
        <v>2665</v>
      </c>
      <c r="FY77" s="545">
        <v>3142</v>
      </c>
      <c r="FZ77" s="555">
        <v>0</v>
      </c>
    </row>
    <row r="78" spans="1:182" x14ac:dyDescent="0.2">
      <c r="A78" s="65">
        <v>75</v>
      </c>
      <c r="B78" s="65">
        <v>493</v>
      </c>
      <c r="C78" s="66">
        <v>5403</v>
      </c>
      <c r="D78" s="67" t="s">
        <v>276</v>
      </c>
      <c r="E78" s="75"/>
      <c r="F78" s="220">
        <v>577</v>
      </c>
      <c r="G78" s="220">
        <v>1069684.6666666667</v>
      </c>
      <c r="H78" s="214">
        <v>1.8</v>
      </c>
      <c r="I78" s="220">
        <v>594269.25925925921</v>
      </c>
      <c r="J78" s="220">
        <v>125476.33333333333</v>
      </c>
      <c r="K78" s="209">
        <v>0</v>
      </c>
      <c r="L78" s="216">
        <v>1.65</v>
      </c>
      <c r="M78" s="220">
        <v>980544.27777777764</v>
      </c>
      <c r="N78" s="220">
        <v>105084.19666666667</v>
      </c>
      <c r="O78" s="220">
        <v>590.66666666666663</v>
      </c>
      <c r="P78" s="220">
        <v>1086219.141111111</v>
      </c>
      <c r="Q78" s="221">
        <v>1882.5288407471596</v>
      </c>
      <c r="R78" s="221">
        <v>2681.4037114060652</v>
      </c>
      <c r="S78" s="221">
        <v>70.2068410191021</v>
      </c>
      <c r="T78" s="381">
        <v>1882.5288407471596</v>
      </c>
      <c r="U78" s="222">
        <v>2746.534559255173</v>
      </c>
      <c r="V78" s="222">
        <v>68.541968074040142</v>
      </c>
      <c r="W78" s="223">
        <v>170551.79613696979</v>
      </c>
      <c r="X78" s="224">
        <v>295.58370214379511</v>
      </c>
      <c r="Y78" s="225">
        <v>81.23030984203433</v>
      </c>
      <c r="Z78" s="223">
        <v>73795</v>
      </c>
      <c r="AA78" s="224">
        <v>127.89428076256499</v>
      </c>
      <c r="AB78" s="226">
        <v>85.999986270038519</v>
      </c>
      <c r="AC78" s="227">
        <v>0</v>
      </c>
      <c r="AD78" s="228">
        <v>0</v>
      </c>
      <c r="AE78" s="229">
        <v>73795</v>
      </c>
      <c r="AF78" s="230">
        <v>127.89428076256499</v>
      </c>
      <c r="AG78" s="231">
        <v>85.999986270038519</v>
      </c>
      <c r="AH78" s="223">
        <v>244346.79613696979</v>
      </c>
      <c r="AI78" s="224">
        <v>423.47798290636013</v>
      </c>
      <c r="AJ78" s="226">
        <v>85.999986270038519</v>
      </c>
      <c r="AK78" s="232">
        <v>0</v>
      </c>
      <c r="AL78" s="444">
        <v>0.61871750433275563</v>
      </c>
      <c r="AM78" s="232">
        <v>991.92016930713521</v>
      </c>
      <c r="AN78" s="232">
        <v>23.805892547660314</v>
      </c>
      <c r="AO78" s="232">
        <v>53495.877458837611</v>
      </c>
      <c r="AP78" s="223">
        <v>54487.797628144748</v>
      </c>
      <c r="AQ78" s="224">
        <v>70.2068410191021</v>
      </c>
      <c r="AR78" s="224">
        <v>0</v>
      </c>
      <c r="AS78" s="233">
        <v>0</v>
      </c>
      <c r="AT78" s="234">
        <v>54487.797628144748</v>
      </c>
      <c r="AU78" s="254"/>
      <c r="AV78" s="221">
        <v>579.19000000000005</v>
      </c>
      <c r="AW78" s="221">
        <v>334192.63</v>
      </c>
      <c r="AX78" s="271">
        <v>3.949654530816333E-4</v>
      </c>
      <c r="AY78" s="298">
        <v>6220.7058860357247</v>
      </c>
      <c r="AZ78" s="213"/>
      <c r="BA78" s="221">
        <v>77.908385741457522</v>
      </c>
      <c r="BB78" s="272">
        <v>0.61629563443126589</v>
      </c>
      <c r="BC78" s="221">
        <v>-2.1174058014219912</v>
      </c>
      <c r="BD78" s="272">
        <v>0.19410969925544022</v>
      </c>
      <c r="BE78" s="221">
        <v>0.64355212852170973</v>
      </c>
      <c r="BF78" s="272">
        <v>1.4386626381149707</v>
      </c>
      <c r="BG78" s="221">
        <v>4459.2131873603003</v>
      </c>
      <c r="BH78" s="272">
        <v>0.23512871925560067</v>
      </c>
      <c r="BI78" s="221">
        <v>0.50348481313651894</v>
      </c>
      <c r="BJ78" s="445">
        <v>0</v>
      </c>
      <c r="BL78" s="412">
        <v>61</v>
      </c>
      <c r="BM78" s="425"/>
      <c r="BN78" s="235">
        <v>580</v>
      </c>
      <c r="BO78" s="302">
        <v>1.8</v>
      </c>
      <c r="BP78" s="232">
        <v>1.8</v>
      </c>
      <c r="BQ78" s="71">
        <v>82142050</v>
      </c>
      <c r="BR78" s="235">
        <v>578</v>
      </c>
      <c r="BS78" s="302">
        <v>1.8</v>
      </c>
      <c r="BT78" s="232">
        <v>1.8</v>
      </c>
      <c r="BU78" s="71">
        <v>88970860</v>
      </c>
      <c r="BV78" s="235">
        <v>595</v>
      </c>
      <c r="BW78" s="302">
        <v>1.8</v>
      </c>
      <c r="BX78" s="232">
        <v>1.8</v>
      </c>
      <c r="BY78" s="71">
        <v>90042180</v>
      </c>
      <c r="BZ78" s="463">
        <v>-22004</v>
      </c>
      <c r="CA78" s="235">
        <v>879817</v>
      </c>
      <c r="CB78" s="235">
        <v>6952</v>
      </c>
      <c r="CC78" s="235">
        <v>-10297</v>
      </c>
      <c r="CD78" s="235">
        <v>0</v>
      </c>
      <c r="CE78" s="235">
        <v>0</v>
      </c>
      <c r="CF78" s="235">
        <v>53251</v>
      </c>
      <c r="CG78" s="235">
        <v>2090</v>
      </c>
      <c r="CH78" s="235">
        <v>-1627</v>
      </c>
      <c r="CI78" s="235">
        <v>63448</v>
      </c>
      <c r="CJ78" s="235">
        <v>260</v>
      </c>
      <c r="CK78" s="235">
        <v>24047</v>
      </c>
      <c r="CL78" s="235">
        <v>82587</v>
      </c>
      <c r="CM78" s="235">
        <v>0</v>
      </c>
      <c r="CN78" s="235">
        <v>0</v>
      </c>
      <c r="CO78" s="235">
        <v>0</v>
      </c>
      <c r="CP78" s="235">
        <v>5791</v>
      </c>
      <c r="CQ78" s="235">
        <v>130</v>
      </c>
      <c r="CR78" s="235">
        <v>-10</v>
      </c>
      <c r="CS78" s="235">
        <v>0</v>
      </c>
      <c r="CT78" s="235">
        <v>0</v>
      </c>
      <c r="CU78" s="235">
        <v>255</v>
      </c>
      <c r="CV78" s="235">
        <v>0</v>
      </c>
      <c r="CW78" s="235">
        <v>1084690</v>
      </c>
      <c r="CX78" s="463">
        <v>-12238</v>
      </c>
      <c r="CY78" s="544">
        <v>886021</v>
      </c>
      <c r="CZ78" s="544">
        <v>9921</v>
      </c>
      <c r="DA78" s="544">
        <v>-16376</v>
      </c>
      <c r="DB78" s="544">
        <v>-48</v>
      </c>
      <c r="DC78" s="544">
        <v>0</v>
      </c>
      <c r="DD78" s="544">
        <v>56270</v>
      </c>
      <c r="DE78" s="544">
        <v>2269</v>
      </c>
      <c r="DF78" s="544">
        <v>-4161</v>
      </c>
      <c r="DG78" s="544">
        <v>88851</v>
      </c>
      <c r="DH78" s="544">
        <v>122</v>
      </c>
      <c r="DI78" s="544">
        <v>73641</v>
      </c>
      <c r="DJ78" s="544">
        <v>38613</v>
      </c>
      <c r="DK78" s="544">
        <v>-4476</v>
      </c>
      <c r="DL78" s="544">
        <v>0</v>
      </c>
      <c r="DM78" s="544">
        <v>0</v>
      </c>
      <c r="DN78" s="544">
        <v>262</v>
      </c>
      <c r="DO78" s="544">
        <v>569</v>
      </c>
      <c r="DP78" s="544">
        <v>0</v>
      </c>
      <c r="DQ78" s="544">
        <v>0</v>
      </c>
      <c r="DR78" s="544">
        <v>0</v>
      </c>
      <c r="DS78" s="544">
        <v>800</v>
      </c>
      <c r="DT78" s="544">
        <v>0</v>
      </c>
      <c r="DU78" s="544">
        <v>1120040</v>
      </c>
      <c r="DV78" s="463">
        <v>-8364</v>
      </c>
      <c r="DW78" s="235">
        <v>1015311</v>
      </c>
      <c r="DX78" s="235">
        <v>6070</v>
      </c>
      <c r="DY78" s="235">
        <v>-20011</v>
      </c>
      <c r="DZ78" s="235">
        <v>-357</v>
      </c>
      <c r="EA78" s="235">
        <v>0</v>
      </c>
      <c r="EB78" s="235">
        <v>73956</v>
      </c>
      <c r="EC78" s="235">
        <v>1729</v>
      </c>
      <c r="ED78" s="235">
        <v>-4464</v>
      </c>
      <c r="EE78" s="235">
        <v>33539</v>
      </c>
      <c r="EF78" s="235">
        <v>238</v>
      </c>
      <c r="EG78" s="235">
        <v>34206</v>
      </c>
      <c r="EH78" s="235">
        <v>157420</v>
      </c>
      <c r="EI78" s="235">
        <v>-3277</v>
      </c>
      <c r="EJ78" s="235">
        <v>0</v>
      </c>
      <c r="EK78" s="235">
        <v>0</v>
      </c>
      <c r="EL78" s="235">
        <v>108</v>
      </c>
      <c r="EM78" s="235">
        <v>849</v>
      </c>
      <c r="EN78" s="235">
        <v>0</v>
      </c>
      <c r="EO78" s="235">
        <v>0</v>
      </c>
      <c r="EP78" s="235">
        <v>0</v>
      </c>
      <c r="EQ78" s="235">
        <v>118</v>
      </c>
      <c r="ER78" s="235">
        <v>0</v>
      </c>
      <c r="ES78" s="235">
        <v>1287071</v>
      </c>
      <c r="ET78" s="254"/>
      <c r="EU78" s="254"/>
      <c r="EV78" s="254"/>
      <c r="EW78" s="254"/>
      <c r="EY78" s="397">
        <v>76.032736501786658</v>
      </c>
      <c r="EZ78" s="226">
        <v>0.5622918909049901</v>
      </c>
      <c r="FA78" s="397">
        <v>-1.8655706516218189</v>
      </c>
      <c r="FB78" s="226">
        <v>0.22529761976670029</v>
      </c>
      <c r="FC78" s="221">
        <v>0.49789288431830708</v>
      </c>
      <c r="FD78" s="226">
        <v>1.2622219067182636</v>
      </c>
      <c r="FE78" s="221">
        <v>4584.2164834546393</v>
      </c>
      <c r="FF78" s="226">
        <v>0.24467142668028835</v>
      </c>
      <c r="FG78" s="221">
        <v>0.45128499767741637</v>
      </c>
      <c r="FH78" s="226">
        <v>0</v>
      </c>
      <c r="FI78" s="232"/>
      <c r="FJ78" s="393">
        <v>61</v>
      </c>
      <c r="FK78" s="430"/>
      <c r="FL78" s="468">
        <v>0.61095265259555043</v>
      </c>
      <c r="FM78" s="469">
        <v>1051.9087339345238</v>
      </c>
      <c r="FN78" s="472">
        <v>23.507130633200227</v>
      </c>
      <c r="FO78" s="386">
        <v>52769.457864096192</v>
      </c>
      <c r="FQ78" s="390">
        <v>582.14</v>
      </c>
      <c r="FR78" s="391">
        <v>340163.8066666667</v>
      </c>
      <c r="FS78" s="392">
        <v>3.984716170437328E-4</v>
      </c>
      <c r="FT78" s="278">
        <v>6375.5458726997249</v>
      </c>
      <c r="FV78" s="555">
        <v>0</v>
      </c>
      <c r="FW78" s="551">
        <v>0</v>
      </c>
      <c r="FX78" s="547">
        <v>1772</v>
      </c>
      <c r="FY78" s="545">
        <v>3291</v>
      </c>
      <c r="FZ78" s="555">
        <v>0</v>
      </c>
    </row>
    <row r="79" spans="1:182" x14ac:dyDescent="0.2">
      <c r="A79" s="65">
        <v>76</v>
      </c>
      <c r="B79" s="65">
        <v>948</v>
      </c>
      <c r="C79" s="66">
        <v>1728</v>
      </c>
      <c r="D79" s="67" t="s">
        <v>108</v>
      </c>
      <c r="E79" s="75"/>
      <c r="F79" s="220">
        <v>773.33333333333337</v>
      </c>
      <c r="G79" s="220">
        <v>1204586.3333333333</v>
      </c>
      <c r="H79" s="214">
        <v>1.7</v>
      </c>
      <c r="I79" s="220">
        <v>708580.19607843144</v>
      </c>
      <c r="J79" s="220">
        <v>125592.66666666667</v>
      </c>
      <c r="K79" s="209">
        <v>0</v>
      </c>
      <c r="L79" s="216">
        <v>1.65</v>
      </c>
      <c r="M79" s="220">
        <v>1169157.3235294118</v>
      </c>
      <c r="N79" s="220">
        <v>128170.91666666667</v>
      </c>
      <c r="O79" s="220">
        <v>853</v>
      </c>
      <c r="P79" s="220">
        <v>1298181.2401960783</v>
      </c>
      <c r="Q79" s="221">
        <v>1678.682638184584</v>
      </c>
      <c r="R79" s="221">
        <v>2681.4037114060652</v>
      </c>
      <c r="S79" s="221">
        <v>62.60462126772854</v>
      </c>
      <c r="T79" s="381">
        <v>1678.682638184584</v>
      </c>
      <c r="U79" s="222">
        <v>2746.534559255173</v>
      </c>
      <c r="V79" s="222">
        <v>61.120026053479634</v>
      </c>
      <c r="W79" s="223">
        <v>286911.92308443988</v>
      </c>
      <c r="X79" s="224">
        <v>371.0067970919481</v>
      </c>
      <c r="Y79" s="225">
        <v>76.440911398668987</v>
      </c>
      <c r="Z79" s="223">
        <v>198219</v>
      </c>
      <c r="AA79" s="224">
        <v>256.3176724137931</v>
      </c>
      <c r="AB79" s="226">
        <v>85.999996862878547</v>
      </c>
      <c r="AC79" s="227">
        <v>0</v>
      </c>
      <c r="AD79" s="228">
        <v>0</v>
      </c>
      <c r="AE79" s="229">
        <v>198219</v>
      </c>
      <c r="AF79" s="230">
        <v>256.3176724137931</v>
      </c>
      <c r="AG79" s="231">
        <v>85.999996862878547</v>
      </c>
      <c r="AH79" s="223">
        <v>485130.92308443988</v>
      </c>
      <c r="AI79" s="224">
        <v>627.32446950574126</v>
      </c>
      <c r="AJ79" s="226">
        <v>85.999996862878547</v>
      </c>
      <c r="AK79" s="232">
        <v>0</v>
      </c>
      <c r="AL79" s="444">
        <v>0.5818965517241379</v>
      </c>
      <c r="AM79" s="232">
        <v>0</v>
      </c>
      <c r="AN79" s="232">
        <v>11.182758620689654</v>
      </c>
      <c r="AO79" s="232">
        <v>0</v>
      </c>
      <c r="AP79" s="223">
        <v>0</v>
      </c>
      <c r="AQ79" s="224">
        <v>62.60462126772854</v>
      </c>
      <c r="AR79" s="224">
        <v>0</v>
      </c>
      <c r="AS79" s="233">
        <v>0</v>
      </c>
      <c r="AT79" s="234">
        <v>0</v>
      </c>
      <c r="AU79" s="254"/>
      <c r="AV79" s="221">
        <v>228.96</v>
      </c>
      <c r="AW79" s="221">
        <v>177062.40000000002</v>
      </c>
      <c r="AX79" s="271">
        <v>2.092611409166067E-4</v>
      </c>
      <c r="AY79" s="298">
        <v>3295.8629694365554</v>
      </c>
      <c r="AZ79" s="213"/>
      <c r="BA79" s="221">
        <v>10.628307275782866</v>
      </c>
      <c r="BB79" s="272">
        <v>-0.9927272221450133</v>
      </c>
      <c r="BC79" s="221">
        <v>-5.1094849720230187</v>
      </c>
      <c r="BD79" s="272">
        <v>-9.6390079859831959E-2</v>
      </c>
      <c r="BE79" s="221">
        <v>-0.27602881586116029</v>
      </c>
      <c r="BF79" s="272">
        <v>-0.67194917464413795</v>
      </c>
      <c r="BG79" s="221">
        <v>3704.9672564299835</v>
      </c>
      <c r="BH79" s="272">
        <v>1.9350991516729355E-2</v>
      </c>
      <c r="BI79" s="221">
        <v>-0.44510436704142814</v>
      </c>
      <c r="BJ79" s="445">
        <v>0</v>
      </c>
      <c r="BK79" s="70"/>
      <c r="BL79" s="412">
        <v>66</v>
      </c>
      <c r="BM79" s="425"/>
      <c r="BN79" s="235">
        <v>773</v>
      </c>
      <c r="BO79" s="302">
        <v>1.7</v>
      </c>
      <c r="BP79" s="232">
        <v>1.7</v>
      </c>
      <c r="BQ79" s="71">
        <v>99357540</v>
      </c>
      <c r="BR79" s="235">
        <v>779</v>
      </c>
      <c r="BS79" s="302">
        <v>1.7</v>
      </c>
      <c r="BT79" s="232">
        <v>1.7</v>
      </c>
      <c r="BU79" s="71">
        <v>111220510</v>
      </c>
      <c r="BV79" s="235">
        <v>776</v>
      </c>
      <c r="BW79" s="302">
        <v>1.7</v>
      </c>
      <c r="BX79" s="232">
        <v>1.7</v>
      </c>
      <c r="BY79" s="71">
        <v>112668110</v>
      </c>
      <c r="BZ79" s="463">
        <v>-13507</v>
      </c>
      <c r="CA79" s="235">
        <v>1212092</v>
      </c>
      <c r="CB79" s="235">
        <v>15058</v>
      </c>
      <c r="CC79" s="235">
        <v>-37903</v>
      </c>
      <c r="CD79" s="235">
        <v>-122</v>
      </c>
      <c r="CE79" s="235">
        <v>0</v>
      </c>
      <c r="CF79" s="235">
        <v>78097</v>
      </c>
      <c r="CG79" s="235">
        <v>4861</v>
      </c>
      <c r="CH79" s="235">
        <v>-10308</v>
      </c>
      <c r="CI79" s="235">
        <v>35362</v>
      </c>
      <c r="CJ79" s="235">
        <v>0</v>
      </c>
      <c r="CK79" s="235">
        <v>8340</v>
      </c>
      <c r="CL79" s="235">
        <v>11185</v>
      </c>
      <c r="CM79" s="235">
        <v>-193</v>
      </c>
      <c r="CN79" s="235">
        <v>0</v>
      </c>
      <c r="CO79" s="235">
        <v>0</v>
      </c>
      <c r="CP79" s="235">
        <v>136</v>
      </c>
      <c r="CQ79" s="235">
        <v>0</v>
      </c>
      <c r="CR79" s="235">
        <v>0</v>
      </c>
      <c r="CS79" s="235">
        <v>0</v>
      </c>
      <c r="CT79" s="235">
        <v>0</v>
      </c>
      <c r="CU79" s="235">
        <v>1332</v>
      </c>
      <c r="CV79" s="235">
        <v>0</v>
      </c>
      <c r="CW79" s="235">
        <v>1304430</v>
      </c>
      <c r="CX79" s="463">
        <v>-10621</v>
      </c>
      <c r="CY79" s="544">
        <v>1315386</v>
      </c>
      <c r="CZ79" s="544">
        <v>41604</v>
      </c>
      <c r="DA79" s="544">
        <v>-68382</v>
      </c>
      <c r="DB79" s="544">
        <v>-39</v>
      </c>
      <c r="DC79" s="544">
        <v>0</v>
      </c>
      <c r="DD79" s="544">
        <v>77959</v>
      </c>
      <c r="DE79" s="544">
        <v>6491</v>
      </c>
      <c r="DF79" s="544">
        <v>-11839</v>
      </c>
      <c r="DG79" s="544">
        <v>12366</v>
      </c>
      <c r="DH79" s="544">
        <v>0</v>
      </c>
      <c r="DI79" s="544">
        <v>18267</v>
      </c>
      <c r="DJ79" s="544">
        <v>3404</v>
      </c>
      <c r="DK79" s="544">
        <v>-709</v>
      </c>
      <c r="DL79" s="544">
        <v>0</v>
      </c>
      <c r="DM79" s="544">
        <v>0</v>
      </c>
      <c r="DN79" s="544">
        <v>112</v>
      </c>
      <c r="DO79" s="544">
        <v>0</v>
      </c>
      <c r="DP79" s="544">
        <v>-1</v>
      </c>
      <c r="DQ79" s="544">
        <v>0</v>
      </c>
      <c r="DR79" s="544">
        <v>0</v>
      </c>
      <c r="DS79" s="544">
        <v>2908</v>
      </c>
      <c r="DT79" s="544">
        <v>0</v>
      </c>
      <c r="DU79" s="544">
        <v>1386906</v>
      </c>
      <c r="DV79" s="463">
        <v>-40706</v>
      </c>
      <c r="DW79" s="235">
        <v>1323523</v>
      </c>
      <c r="DX79" s="235">
        <v>19251</v>
      </c>
      <c r="DY79" s="235">
        <v>-48865</v>
      </c>
      <c r="DZ79" s="235">
        <v>-49</v>
      </c>
      <c r="EA79" s="235">
        <v>0</v>
      </c>
      <c r="EB79" s="235">
        <v>108089</v>
      </c>
      <c r="EC79" s="235">
        <v>6620</v>
      </c>
      <c r="ED79" s="235">
        <v>-13897</v>
      </c>
      <c r="EE79" s="235">
        <v>-1606</v>
      </c>
      <c r="EF79" s="235">
        <v>493</v>
      </c>
      <c r="EG79" s="235">
        <v>32305</v>
      </c>
      <c r="EH79" s="235">
        <v>3712</v>
      </c>
      <c r="EI79" s="235">
        <v>0</v>
      </c>
      <c r="EJ79" s="235">
        <v>0</v>
      </c>
      <c r="EK79" s="235">
        <v>0</v>
      </c>
      <c r="EL79" s="235">
        <v>51</v>
      </c>
      <c r="EM79" s="235">
        <v>0</v>
      </c>
      <c r="EN79" s="235">
        <v>0</v>
      </c>
      <c r="EO79" s="235">
        <v>0</v>
      </c>
      <c r="EP79" s="235">
        <v>0</v>
      </c>
      <c r="EQ79" s="235">
        <v>2120</v>
      </c>
      <c r="ER79" s="235">
        <v>0</v>
      </c>
      <c r="ES79" s="235">
        <v>1391041</v>
      </c>
      <c r="ET79" s="254"/>
      <c r="EU79" s="254"/>
      <c r="EV79" s="254"/>
      <c r="EW79" s="254"/>
      <c r="EY79" s="397">
        <v>9.8531038031637213</v>
      </c>
      <c r="EZ79" s="226">
        <v>-0.99728773515612101</v>
      </c>
      <c r="FA79" s="397">
        <v>-4.3933871268132458</v>
      </c>
      <c r="FB79" s="226">
        <v>4.8200367121996449E-2</v>
      </c>
      <c r="FC79" s="221">
        <v>-0.25245808751293658</v>
      </c>
      <c r="FD79" s="226">
        <v>-0.60185358304438685</v>
      </c>
      <c r="FE79" s="221">
        <v>3941.9248227097582</v>
      </c>
      <c r="FF79" s="226">
        <v>6.1600549594513089E-2</v>
      </c>
      <c r="FG79" s="221">
        <v>-0.40313537516825609</v>
      </c>
      <c r="FH79" s="226">
        <v>0</v>
      </c>
      <c r="FI79" s="232"/>
      <c r="FJ79" s="393">
        <v>66</v>
      </c>
      <c r="FK79" s="430"/>
      <c r="FL79" s="468">
        <v>0.57989690721649489</v>
      </c>
      <c r="FM79" s="469">
        <v>0</v>
      </c>
      <c r="FN79" s="472">
        <v>11.144329896907216</v>
      </c>
      <c r="FO79" s="386">
        <v>0</v>
      </c>
      <c r="FQ79" s="390">
        <v>257.27</v>
      </c>
      <c r="FR79" s="391">
        <v>199641.52</v>
      </c>
      <c r="FS79" s="392">
        <v>2.3386226795557588E-4</v>
      </c>
      <c r="FT79" s="278">
        <v>3741.796287289214</v>
      </c>
      <c r="FV79" s="555">
        <v>0</v>
      </c>
      <c r="FW79" s="551">
        <v>0</v>
      </c>
      <c r="FX79" s="547">
        <v>2559</v>
      </c>
      <c r="FY79" s="545">
        <v>3002</v>
      </c>
      <c r="FZ79" s="555">
        <v>0</v>
      </c>
    </row>
    <row r="80" spans="1:182" x14ac:dyDescent="0.2">
      <c r="A80" s="65">
        <v>77</v>
      </c>
      <c r="B80" s="65">
        <v>538</v>
      </c>
      <c r="C80" s="66">
        <v>2230</v>
      </c>
      <c r="D80" s="67" t="s">
        <v>537</v>
      </c>
      <c r="E80" s="75">
        <v>351</v>
      </c>
      <c r="F80" s="220">
        <v>5144.666666666667</v>
      </c>
      <c r="G80" s="220">
        <v>11852171.333333334</v>
      </c>
      <c r="H80" s="214">
        <v>1.75</v>
      </c>
      <c r="I80" s="220">
        <v>6772669.333333333</v>
      </c>
      <c r="J80" s="220">
        <v>909038</v>
      </c>
      <c r="K80" s="209">
        <v>0</v>
      </c>
      <c r="L80" s="216">
        <v>1.65</v>
      </c>
      <c r="M80" s="220">
        <v>11174904.4</v>
      </c>
      <c r="N80" s="220">
        <v>1116645.9400000002</v>
      </c>
      <c r="O80" s="220">
        <v>6165</v>
      </c>
      <c r="P80" s="220">
        <v>12297715.339999998</v>
      </c>
      <c r="Q80" s="221">
        <v>2390.3813671115713</v>
      </c>
      <c r="R80" s="221">
        <v>2681.4037114060652</v>
      </c>
      <c r="S80" s="221">
        <v>89.146641997377984</v>
      </c>
      <c r="T80" s="381">
        <v>2390.3813671115713</v>
      </c>
      <c r="U80" s="222">
        <v>2746.534559255173</v>
      </c>
      <c r="V80" s="222">
        <v>87.032633871529143</v>
      </c>
      <c r="W80" s="223">
        <v>553968.79296041711</v>
      </c>
      <c r="X80" s="224">
        <v>107.67826738896277</v>
      </c>
      <c r="Y80" s="225">
        <v>93.162384458348129</v>
      </c>
      <c r="Z80" s="223">
        <v>0</v>
      </c>
      <c r="AA80" s="224">
        <v>0</v>
      </c>
      <c r="AB80" s="226">
        <v>93.162384458348129</v>
      </c>
      <c r="AC80" s="227">
        <v>0</v>
      </c>
      <c r="AD80" s="228">
        <v>0</v>
      </c>
      <c r="AE80" s="229">
        <v>0</v>
      </c>
      <c r="AF80" s="230">
        <v>0</v>
      </c>
      <c r="AG80" s="231">
        <v>93.162384458348129</v>
      </c>
      <c r="AH80" s="223">
        <v>553968.79296041711</v>
      </c>
      <c r="AI80" s="224">
        <v>107.67826738896277</v>
      </c>
      <c r="AJ80" s="226">
        <v>93.162384458348129</v>
      </c>
      <c r="AK80" s="232">
        <v>0</v>
      </c>
      <c r="AL80" s="444">
        <v>0.62025398470908377</v>
      </c>
      <c r="AM80" s="232">
        <v>9368.9327356693429</v>
      </c>
      <c r="AN80" s="232">
        <v>12.207010496306854</v>
      </c>
      <c r="AO80" s="232">
        <v>0</v>
      </c>
      <c r="AP80" s="223">
        <v>9368.9327356693429</v>
      </c>
      <c r="AQ80" s="224">
        <v>89.146641997377984</v>
      </c>
      <c r="AR80" s="224">
        <v>0</v>
      </c>
      <c r="AS80" s="233">
        <v>0</v>
      </c>
      <c r="AT80" s="234">
        <v>9368.9327356693429</v>
      </c>
      <c r="AU80" s="254"/>
      <c r="AV80" s="221">
        <v>354.17</v>
      </c>
      <c r="AW80" s="221">
        <v>1822086.5933333335</v>
      </c>
      <c r="AX80" s="271">
        <v>2.1534324586687317E-3</v>
      </c>
      <c r="AY80" s="298">
        <v>33916.561224032528</v>
      </c>
      <c r="AZ80" s="213"/>
      <c r="BA80" s="221">
        <v>34.059419174682937</v>
      </c>
      <c r="BB80" s="272">
        <v>-0.43236529243113442</v>
      </c>
      <c r="BC80" s="221">
        <v>-2.634704778475756</v>
      </c>
      <c r="BD80" s="272">
        <v>0.1438853468896274</v>
      </c>
      <c r="BE80" s="221">
        <v>-3.0481829817894237E-2</v>
      </c>
      <c r="BF80" s="272">
        <v>-0.10837250149100587</v>
      </c>
      <c r="BG80" s="221">
        <v>1239.2044089906622</v>
      </c>
      <c r="BH80" s="272">
        <v>-0.68606442081055519</v>
      </c>
      <c r="BI80" s="221">
        <v>7.2302993444510577E-2</v>
      </c>
      <c r="BJ80" s="445">
        <v>0</v>
      </c>
      <c r="BL80" s="412">
        <v>841.25</v>
      </c>
      <c r="BM80" s="425"/>
      <c r="BN80" s="235">
        <v>5152</v>
      </c>
      <c r="BO80" s="302">
        <v>1.75</v>
      </c>
      <c r="BP80" s="232">
        <v>1.75</v>
      </c>
      <c r="BQ80" s="71">
        <v>874517220</v>
      </c>
      <c r="BR80" s="235">
        <v>5211</v>
      </c>
      <c r="BS80" s="302">
        <v>1.75</v>
      </c>
      <c r="BT80" s="232">
        <v>1.75</v>
      </c>
      <c r="BU80" s="71">
        <v>945484560</v>
      </c>
      <c r="BV80" s="235">
        <v>5297</v>
      </c>
      <c r="BW80" s="302">
        <v>1.75</v>
      </c>
      <c r="BX80" s="232">
        <v>1.75</v>
      </c>
      <c r="BY80" s="71">
        <v>961459680</v>
      </c>
      <c r="BZ80" s="463">
        <v>-35942</v>
      </c>
      <c r="CA80" s="235">
        <v>10414381</v>
      </c>
      <c r="CB80" s="235">
        <v>206629</v>
      </c>
      <c r="CC80" s="235">
        <v>-253960</v>
      </c>
      <c r="CD80" s="235">
        <v>-2173</v>
      </c>
      <c r="CE80" s="235">
        <v>0</v>
      </c>
      <c r="CF80" s="235">
        <v>892989</v>
      </c>
      <c r="CG80" s="235">
        <v>33977</v>
      </c>
      <c r="CH80" s="235">
        <v>-62547</v>
      </c>
      <c r="CI80" s="235">
        <v>40459</v>
      </c>
      <c r="CJ80" s="235">
        <v>3361</v>
      </c>
      <c r="CK80" s="235">
        <v>398712</v>
      </c>
      <c r="CL80" s="235">
        <v>276406</v>
      </c>
      <c r="CM80" s="235">
        <v>-778</v>
      </c>
      <c r="CN80" s="235">
        <v>0</v>
      </c>
      <c r="CO80" s="235">
        <v>0</v>
      </c>
      <c r="CP80" s="235">
        <v>12620</v>
      </c>
      <c r="CQ80" s="235">
        <v>399</v>
      </c>
      <c r="CR80" s="235">
        <v>-165</v>
      </c>
      <c r="CS80" s="235">
        <v>0</v>
      </c>
      <c r="CT80" s="235">
        <v>549</v>
      </c>
      <c r="CU80" s="235">
        <v>5625</v>
      </c>
      <c r="CV80" s="235">
        <v>0</v>
      </c>
      <c r="CW80" s="235">
        <v>11930542</v>
      </c>
      <c r="CX80" s="463">
        <v>-52273</v>
      </c>
      <c r="CY80" s="544">
        <v>11035053</v>
      </c>
      <c r="CZ80" s="544">
        <v>105727</v>
      </c>
      <c r="DA80" s="544">
        <v>-270177</v>
      </c>
      <c r="DB80" s="544">
        <v>-3561</v>
      </c>
      <c r="DC80" s="544">
        <v>0</v>
      </c>
      <c r="DD80" s="544">
        <v>1017506</v>
      </c>
      <c r="DE80" s="544">
        <v>32303</v>
      </c>
      <c r="DF80" s="544">
        <v>-72346</v>
      </c>
      <c r="DG80" s="544">
        <v>144173</v>
      </c>
      <c r="DH80" s="544">
        <v>2774</v>
      </c>
      <c r="DI80" s="544">
        <v>429334</v>
      </c>
      <c r="DJ80" s="544">
        <v>75079</v>
      </c>
      <c r="DK80" s="544">
        <v>-29257</v>
      </c>
      <c r="DL80" s="544">
        <v>0</v>
      </c>
      <c r="DM80" s="544">
        <v>0</v>
      </c>
      <c r="DN80" s="544">
        <v>5809</v>
      </c>
      <c r="DO80" s="544">
        <v>926</v>
      </c>
      <c r="DP80" s="544">
        <v>-1211</v>
      </c>
      <c r="DQ80" s="544">
        <v>0</v>
      </c>
      <c r="DR80" s="544">
        <v>178</v>
      </c>
      <c r="DS80" s="544">
        <v>19053</v>
      </c>
      <c r="DT80" s="544">
        <v>0</v>
      </c>
      <c r="DU80" s="544">
        <v>12439090</v>
      </c>
      <c r="DV80" s="463">
        <v>-102676</v>
      </c>
      <c r="DW80" s="235">
        <v>10864629</v>
      </c>
      <c r="DX80" s="235">
        <v>150206</v>
      </c>
      <c r="DY80" s="235">
        <v>-305844</v>
      </c>
      <c r="DZ80" s="235">
        <v>-4720</v>
      </c>
      <c r="EA80" s="235">
        <v>0</v>
      </c>
      <c r="EB80" s="235">
        <v>1098394</v>
      </c>
      <c r="EC80" s="235">
        <v>39276</v>
      </c>
      <c r="ED80" s="235">
        <v>-51533</v>
      </c>
      <c r="EE80" s="235">
        <v>91301</v>
      </c>
      <c r="EF80" s="235">
        <v>4407</v>
      </c>
      <c r="EG80" s="235">
        <v>589951</v>
      </c>
      <c r="EH80" s="235">
        <v>148457</v>
      </c>
      <c r="EI80" s="235">
        <v>-1349</v>
      </c>
      <c r="EJ80" s="235">
        <v>0</v>
      </c>
      <c r="EK80" s="235">
        <v>0</v>
      </c>
      <c r="EL80" s="235">
        <v>1092</v>
      </c>
      <c r="EM80" s="235">
        <v>328</v>
      </c>
      <c r="EN80" s="235">
        <v>-757</v>
      </c>
      <c r="EO80" s="235">
        <v>0</v>
      </c>
      <c r="EP80" s="235">
        <v>-103</v>
      </c>
      <c r="EQ80" s="235">
        <v>8218</v>
      </c>
      <c r="ER80" s="235">
        <v>0</v>
      </c>
      <c r="ES80" s="235">
        <v>12529277</v>
      </c>
      <c r="ET80" s="254"/>
      <c r="EU80" s="254"/>
      <c r="EV80" s="254"/>
      <c r="EW80" s="254"/>
      <c r="EY80" s="397">
        <v>31.757763041711673</v>
      </c>
      <c r="EZ80" s="226">
        <v>-0.48108571240053805</v>
      </c>
      <c r="FA80" s="397">
        <v>-3.9459331345328916</v>
      </c>
      <c r="FB80" s="226">
        <v>7.9548715981758639E-2</v>
      </c>
      <c r="FC80" s="221">
        <v>-8.6151990250455654E-2</v>
      </c>
      <c r="FD80" s="226">
        <v>-0.18870409521404966</v>
      </c>
      <c r="FE80" s="221">
        <v>1377.6606699943429</v>
      </c>
      <c r="FF80" s="226">
        <v>-0.66928561351213556</v>
      </c>
      <c r="FG80" s="221">
        <v>1.9761130469826638E-2</v>
      </c>
      <c r="FH80" s="226">
        <v>0</v>
      </c>
      <c r="FI80" s="232"/>
      <c r="FJ80" s="393">
        <v>841.25</v>
      </c>
      <c r="FK80" s="430"/>
      <c r="FL80" s="468">
        <v>0.61130268199233717</v>
      </c>
      <c r="FM80" s="469">
        <v>9517.4788039834621</v>
      </c>
      <c r="FN80" s="472">
        <v>12.030842911877395</v>
      </c>
      <c r="FO80" s="386">
        <v>0</v>
      </c>
      <c r="FQ80" s="390">
        <v>330.7</v>
      </c>
      <c r="FR80" s="391">
        <v>1726254</v>
      </c>
      <c r="FS80" s="392">
        <v>2.0221528843668629E-3</v>
      </c>
      <c r="FT80" s="278">
        <v>32354.446149869807</v>
      </c>
      <c r="FV80" s="555">
        <v>0</v>
      </c>
      <c r="FW80" s="551">
        <v>0</v>
      </c>
      <c r="FX80" s="547">
        <v>18495</v>
      </c>
      <c r="FY80" s="545">
        <v>24311</v>
      </c>
      <c r="FZ80" s="555">
        <v>0</v>
      </c>
    </row>
    <row r="81" spans="1:182" x14ac:dyDescent="0.2">
      <c r="A81" s="65">
        <v>78</v>
      </c>
      <c r="B81" s="65">
        <v>663</v>
      </c>
      <c r="C81" s="66">
        <v>2403</v>
      </c>
      <c r="D81" s="67" t="s">
        <v>157</v>
      </c>
      <c r="E81" s="75">
        <v>351</v>
      </c>
      <c r="F81" s="220">
        <v>1253.6666666666667</v>
      </c>
      <c r="G81" s="220">
        <v>3616393.3333333335</v>
      </c>
      <c r="H81" s="214">
        <v>1.7</v>
      </c>
      <c r="I81" s="220">
        <v>2127290.1960784313</v>
      </c>
      <c r="J81" s="220">
        <v>290072.66666666669</v>
      </c>
      <c r="K81" s="209">
        <v>0</v>
      </c>
      <c r="L81" s="216">
        <v>1.65</v>
      </c>
      <c r="M81" s="220">
        <v>3510028.8235294116</v>
      </c>
      <c r="N81" s="220">
        <v>296772.14999999997</v>
      </c>
      <c r="O81" s="220">
        <v>4990.333333333333</v>
      </c>
      <c r="P81" s="220">
        <v>3811791.306862745</v>
      </c>
      <c r="Q81" s="221">
        <v>3040.5142038256404</v>
      </c>
      <c r="R81" s="221">
        <v>2681.4037114060652</v>
      </c>
      <c r="S81" s="221">
        <v>113.39263054242831</v>
      </c>
      <c r="T81" s="381">
        <v>3040.5142038256404</v>
      </c>
      <c r="U81" s="222">
        <v>2746.534559255173</v>
      </c>
      <c r="V81" s="222">
        <v>110.70365721704923</v>
      </c>
      <c r="W81" s="223">
        <v>-166575.79597876925</v>
      </c>
      <c r="X81" s="224">
        <v>-132.87088219524267</v>
      </c>
      <c r="Y81" s="225">
        <v>108.43735724172987</v>
      </c>
      <c r="Z81" s="223">
        <v>0</v>
      </c>
      <c r="AA81" s="224">
        <v>0</v>
      </c>
      <c r="AB81" s="226">
        <v>108.43735724172987</v>
      </c>
      <c r="AC81" s="227">
        <v>0</v>
      </c>
      <c r="AD81" s="228">
        <v>0</v>
      </c>
      <c r="AE81" s="229">
        <v>0</v>
      </c>
      <c r="AF81" s="230">
        <v>0</v>
      </c>
      <c r="AG81" s="231">
        <v>108.43735724172987</v>
      </c>
      <c r="AH81" s="223">
        <v>-166575.79597876925</v>
      </c>
      <c r="AI81" s="224">
        <v>-132.87088219524267</v>
      </c>
      <c r="AJ81" s="226">
        <v>108.43735724172987</v>
      </c>
      <c r="AK81" s="232">
        <v>0</v>
      </c>
      <c r="AL81" s="444">
        <v>0.74102632278649294</v>
      </c>
      <c r="AM81" s="232">
        <v>12334.071163048638</v>
      </c>
      <c r="AN81" s="232">
        <v>12.31746875830896</v>
      </c>
      <c r="AO81" s="232">
        <v>329.58356233136789</v>
      </c>
      <c r="AP81" s="223">
        <v>12663.654725380007</v>
      </c>
      <c r="AQ81" s="224">
        <v>113.39263054242831</v>
      </c>
      <c r="AR81" s="224">
        <v>0</v>
      </c>
      <c r="AS81" s="233">
        <v>0</v>
      </c>
      <c r="AT81" s="234">
        <v>12663.654725380007</v>
      </c>
      <c r="AU81" s="254"/>
      <c r="AV81" s="221">
        <v>495.61</v>
      </c>
      <c r="AW81" s="221">
        <v>621329.73666666669</v>
      </c>
      <c r="AX81" s="271">
        <v>7.343183509332385E-4</v>
      </c>
      <c r="AY81" s="298">
        <v>11565.514027198506</v>
      </c>
      <c r="AZ81" s="213"/>
      <c r="BA81" s="221">
        <v>88.88107745952577</v>
      </c>
      <c r="BB81" s="272">
        <v>0.87871078279564452</v>
      </c>
      <c r="BC81" s="221">
        <v>-0.21497260314523778</v>
      </c>
      <c r="BD81" s="272">
        <v>0.37881618339902123</v>
      </c>
      <c r="BE81" s="221">
        <v>5.8553456072809401E-2</v>
      </c>
      <c r="BF81" s="272">
        <v>9.5980282569146355E-2</v>
      </c>
      <c r="BG81" s="221">
        <v>3165.6351993770891</v>
      </c>
      <c r="BH81" s="272">
        <v>-0.13494330560206624</v>
      </c>
      <c r="BI81" s="221">
        <v>0.37211263859146959</v>
      </c>
      <c r="BJ81" s="445">
        <v>0</v>
      </c>
      <c r="BL81" s="412">
        <v>138.38</v>
      </c>
      <c r="BM81" s="425"/>
      <c r="BN81" s="235">
        <v>1236</v>
      </c>
      <c r="BO81" s="302">
        <v>1.7</v>
      </c>
      <c r="BP81" s="232">
        <v>1.7</v>
      </c>
      <c r="BQ81" s="71">
        <v>222781110</v>
      </c>
      <c r="BR81" s="235">
        <v>1293</v>
      </c>
      <c r="BS81" s="302">
        <v>1.7</v>
      </c>
      <c r="BT81" s="232">
        <v>1.7</v>
      </c>
      <c r="BU81" s="71">
        <v>264804600</v>
      </c>
      <c r="BV81" s="235">
        <v>1344</v>
      </c>
      <c r="BW81" s="302">
        <v>1.7</v>
      </c>
      <c r="BX81" s="232">
        <v>1.7</v>
      </c>
      <c r="BY81" s="71">
        <v>277682040</v>
      </c>
      <c r="BZ81" s="463">
        <v>-33702</v>
      </c>
      <c r="CA81" s="235">
        <v>3050735</v>
      </c>
      <c r="CB81" s="235">
        <v>158601</v>
      </c>
      <c r="CC81" s="235">
        <v>-140244</v>
      </c>
      <c r="CD81" s="235">
        <v>-606</v>
      </c>
      <c r="CE81" s="235">
        <v>0</v>
      </c>
      <c r="CF81" s="235">
        <v>321331</v>
      </c>
      <c r="CG81" s="235">
        <v>26839</v>
      </c>
      <c r="CH81" s="235">
        <v>-37464</v>
      </c>
      <c r="CI81" s="235">
        <v>51623</v>
      </c>
      <c r="CJ81" s="235">
        <v>2314</v>
      </c>
      <c r="CK81" s="235">
        <v>105220</v>
      </c>
      <c r="CL81" s="235">
        <v>120711</v>
      </c>
      <c r="CM81" s="235">
        <v>-59232</v>
      </c>
      <c r="CN81" s="235">
        <v>0</v>
      </c>
      <c r="CO81" s="235">
        <v>0</v>
      </c>
      <c r="CP81" s="235">
        <v>7929</v>
      </c>
      <c r="CQ81" s="235">
        <v>553</v>
      </c>
      <c r="CR81" s="235">
        <v>-833</v>
      </c>
      <c r="CS81" s="235">
        <v>0</v>
      </c>
      <c r="CT81" s="235">
        <v>1185</v>
      </c>
      <c r="CU81" s="235">
        <v>13075</v>
      </c>
      <c r="CV81" s="235">
        <v>0</v>
      </c>
      <c r="CW81" s="235">
        <v>3588035</v>
      </c>
      <c r="CX81" s="463">
        <v>-17210</v>
      </c>
      <c r="CY81" s="544">
        <v>3438778</v>
      </c>
      <c r="CZ81" s="544">
        <v>104994</v>
      </c>
      <c r="DA81" s="544">
        <v>-193658</v>
      </c>
      <c r="DB81" s="544">
        <v>-1344</v>
      </c>
      <c r="DC81" s="544">
        <v>0</v>
      </c>
      <c r="DD81" s="544">
        <v>310953</v>
      </c>
      <c r="DE81" s="544">
        <v>26926</v>
      </c>
      <c r="DF81" s="544">
        <v>-52849</v>
      </c>
      <c r="DG81" s="544">
        <v>61495</v>
      </c>
      <c r="DH81" s="544">
        <v>271</v>
      </c>
      <c r="DI81" s="544">
        <v>325105</v>
      </c>
      <c r="DJ81" s="544">
        <v>70002</v>
      </c>
      <c r="DK81" s="544">
        <v>-14168</v>
      </c>
      <c r="DL81" s="544">
        <v>0</v>
      </c>
      <c r="DM81" s="544">
        <v>0</v>
      </c>
      <c r="DN81" s="544">
        <v>1687</v>
      </c>
      <c r="DO81" s="544">
        <v>1641</v>
      </c>
      <c r="DP81" s="544">
        <v>-675</v>
      </c>
      <c r="DQ81" s="544">
        <v>0</v>
      </c>
      <c r="DR81" s="544">
        <v>3471</v>
      </c>
      <c r="DS81" s="544">
        <v>1890</v>
      </c>
      <c r="DT81" s="544">
        <v>0</v>
      </c>
      <c r="DU81" s="544">
        <v>4067309</v>
      </c>
      <c r="DV81" s="463">
        <v>-27884</v>
      </c>
      <c r="DW81" s="235">
        <v>2887335</v>
      </c>
      <c r="DX81" s="235">
        <v>112765</v>
      </c>
      <c r="DY81" s="235">
        <v>-203594</v>
      </c>
      <c r="DZ81" s="235">
        <v>-1185</v>
      </c>
      <c r="EA81" s="235">
        <v>0</v>
      </c>
      <c r="EB81" s="235">
        <v>399200</v>
      </c>
      <c r="EC81" s="235">
        <v>18762</v>
      </c>
      <c r="ED81" s="235">
        <v>-41140</v>
      </c>
      <c r="EE81" s="235">
        <v>52149</v>
      </c>
      <c r="EF81" s="235">
        <v>745</v>
      </c>
      <c r="EG81" s="235">
        <v>196144</v>
      </c>
      <c r="EH81" s="235">
        <v>109404</v>
      </c>
      <c r="EI81" s="235">
        <v>-51570</v>
      </c>
      <c r="EJ81" s="235">
        <v>0</v>
      </c>
      <c r="EK81" s="235">
        <v>0</v>
      </c>
      <c r="EL81" s="235">
        <v>1537</v>
      </c>
      <c r="EM81" s="235">
        <v>943</v>
      </c>
      <c r="EN81" s="235">
        <v>-2658</v>
      </c>
      <c r="EO81" s="235">
        <v>0</v>
      </c>
      <c r="EP81" s="235">
        <v>-3138</v>
      </c>
      <c r="EQ81" s="235">
        <v>469</v>
      </c>
      <c r="ER81" s="235">
        <v>0</v>
      </c>
      <c r="ES81" s="235">
        <v>3448284</v>
      </c>
      <c r="ET81" s="254"/>
      <c r="EU81" s="254"/>
      <c r="EV81" s="254"/>
      <c r="EW81" s="254"/>
      <c r="EY81" s="397">
        <v>78.906050905307239</v>
      </c>
      <c r="EZ81" s="226">
        <v>0.63000400141798596</v>
      </c>
      <c r="FA81" s="397">
        <v>-0.63802523365968489</v>
      </c>
      <c r="FB81" s="226">
        <v>0.31129868952443479</v>
      </c>
      <c r="FC81" s="221">
        <v>3.1445852993276249E-2</v>
      </c>
      <c r="FD81" s="226">
        <v>0.10344086823499116</v>
      </c>
      <c r="FE81" s="221">
        <v>3832.1369200349436</v>
      </c>
      <c r="FF81" s="226">
        <v>3.0307962652349169E-2</v>
      </c>
      <c r="FG81" s="221">
        <v>0.25360889913126566</v>
      </c>
      <c r="FH81" s="226">
        <v>0</v>
      </c>
      <c r="FI81" s="232"/>
      <c r="FJ81" s="393">
        <v>138.38</v>
      </c>
      <c r="FK81" s="430"/>
      <c r="FL81" s="468">
        <v>0.71959721146398137</v>
      </c>
      <c r="FM81" s="469">
        <v>11574.70872875054</v>
      </c>
      <c r="FN81" s="472">
        <v>11.961270333075136</v>
      </c>
      <c r="FO81" s="386">
        <v>0</v>
      </c>
      <c r="FQ81" s="390">
        <v>418.78</v>
      </c>
      <c r="FR81" s="391">
        <v>540644.98</v>
      </c>
      <c r="FS81" s="392">
        <v>6.3331746413069275E-4</v>
      </c>
      <c r="FT81" s="278">
        <v>10133.079426091084</v>
      </c>
      <c r="FV81" s="555">
        <v>0</v>
      </c>
      <c r="FW81" s="551">
        <v>0</v>
      </c>
      <c r="FX81" s="547">
        <v>14971</v>
      </c>
      <c r="FY81" s="545">
        <v>16417</v>
      </c>
      <c r="FZ81" s="555">
        <v>0</v>
      </c>
    </row>
    <row r="82" spans="1:182" x14ac:dyDescent="0.2">
      <c r="A82" s="65">
        <v>79</v>
      </c>
      <c r="B82" s="65">
        <v>607</v>
      </c>
      <c r="C82" s="66">
        <v>2307</v>
      </c>
      <c r="D82" s="67" t="s">
        <v>138</v>
      </c>
      <c r="E82" s="75"/>
      <c r="F82" s="220">
        <v>464.66666666666669</v>
      </c>
      <c r="G82" s="220">
        <v>892282</v>
      </c>
      <c r="H82" s="214">
        <v>1.8</v>
      </c>
      <c r="I82" s="220">
        <v>495712.22222222219</v>
      </c>
      <c r="J82" s="220">
        <v>87366.666666666672</v>
      </c>
      <c r="K82" s="209">
        <v>0</v>
      </c>
      <c r="L82" s="216">
        <v>1.65</v>
      </c>
      <c r="M82" s="220">
        <v>817925.16666666663</v>
      </c>
      <c r="N82" s="220">
        <v>71946.569999999992</v>
      </c>
      <c r="O82" s="220">
        <v>0</v>
      </c>
      <c r="P82" s="220">
        <v>889871.73666666669</v>
      </c>
      <c r="Q82" s="221">
        <v>1915.0754734576758</v>
      </c>
      <c r="R82" s="221">
        <v>2681.4037114060652</v>
      </c>
      <c r="S82" s="221">
        <v>71.420631862012868</v>
      </c>
      <c r="T82" s="381">
        <v>1915.0754734576758</v>
      </c>
      <c r="U82" s="222">
        <v>2746.534559255173</v>
      </c>
      <c r="V82" s="222">
        <v>69.726975289800137</v>
      </c>
      <c r="W82" s="223">
        <v>131752.25952300677</v>
      </c>
      <c r="X82" s="224">
        <v>283.54144804090407</v>
      </c>
      <c r="Y82" s="225">
        <v>81.994998073068103</v>
      </c>
      <c r="Z82" s="223">
        <v>49901</v>
      </c>
      <c r="AA82" s="224">
        <v>107.3909612625538</v>
      </c>
      <c r="AB82" s="226">
        <v>86.000025768291238</v>
      </c>
      <c r="AC82" s="227">
        <v>0</v>
      </c>
      <c r="AD82" s="228">
        <v>0</v>
      </c>
      <c r="AE82" s="229">
        <v>49901</v>
      </c>
      <c r="AF82" s="230">
        <v>107.3909612625538</v>
      </c>
      <c r="AG82" s="231">
        <v>86.000025768291238</v>
      </c>
      <c r="AH82" s="223">
        <v>181653.25952300677</v>
      </c>
      <c r="AI82" s="224">
        <v>390.93240930345786</v>
      </c>
      <c r="AJ82" s="226">
        <v>86.000025768291238</v>
      </c>
      <c r="AK82" s="232">
        <v>0</v>
      </c>
      <c r="AL82" s="444">
        <v>0.63701578192252506</v>
      </c>
      <c r="AM82" s="232">
        <v>1363.2411350705952</v>
      </c>
      <c r="AN82" s="232">
        <v>10.891678622668579</v>
      </c>
      <c r="AO82" s="232">
        <v>0</v>
      </c>
      <c r="AP82" s="223">
        <v>1363.2411350705952</v>
      </c>
      <c r="AQ82" s="224">
        <v>71.420631862012868</v>
      </c>
      <c r="AR82" s="224">
        <v>0</v>
      </c>
      <c r="AS82" s="233">
        <v>0</v>
      </c>
      <c r="AT82" s="234">
        <v>1363.2411350705952</v>
      </c>
      <c r="AU82" s="254"/>
      <c r="AV82" s="221">
        <v>333.43</v>
      </c>
      <c r="AW82" s="221">
        <v>154933.80666666667</v>
      </c>
      <c r="AX82" s="271">
        <v>1.8310846994968794E-4</v>
      </c>
      <c r="AY82" s="298">
        <v>2883.9584017075849</v>
      </c>
      <c r="AZ82" s="213"/>
      <c r="BA82" s="221">
        <v>5.3874115066188821</v>
      </c>
      <c r="BB82" s="272">
        <v>-1.1180647852666292</v>
      </c>
      <c r="BC82" s="221">
        <v>-8.5024944157543612</v>
      </c>
      <c r="BD82" s="272">
        <v>-0.42581602006381175</v>
      </c>
      <c r="BE82" s="221">
        <v>-0.1889811537262398</v>
      </c>
      <c r="BF82" s="272">
        <v>-0.47215836221236901</v>
      </c>
      <c r="BG82" s="221">
        <v>2889.9153852314416</v>
      </c>
      <c r="BH82" s="272">
        <v>-0.21382234564613942</v>
      </c>
      <c r="BI82" s="221">
        <v>-0.45055420547416763</v>
      </c>
      <c r="BJ82" s="445">
        <v>0</v>
      </c>
      <c r="BL82" s="412">
        <v>30</v>
      </c>
      <c r="BM82" s="425"/>
      <c r="BN82" s="235">
        <v>466</v>
      </c>
      <c r="BO82" s="302">
        <v>1.8</v>
      </c>
      <c r="BP82" s="232">
        <v>1.8</v>
      </c>
      <c r="BQ82" s="71">
        <v>55843140</v>
      </c>
      <c r="BR82" s="235">
        <v>458</v>
      </c>
      <c r="BS82" s="302">
        <v>1.8</v>
      </c>
      <c r="BT82" s="232">
        <v>1.8</v>
      </c>
      <c r="BU82" s="71">
        <v>61094750</v>
      </c>
      <c r="BV82" s="235">
        <v>460</v>
      </c>
      <c r="BW82" s="302">
        <v>1.8</v>
      </c>
      <c r="BX82" s="232">
        <v>1.8</v>
      </c>
      <c r="BY82" s="71">
        <v>62146920</v>
      </c>
      <c r="BZ82" s="463">
        <v>-3343</v>
      </c>
      <c r="CA82" s="235">
        <v>816238</v>
      </c>
      <c r="CB82" s="235">
        <v>5493</v>
      </c>
      <c r="CC82" s="235">
        <v>-14911</v>
      </c>
      <c r="CD82" s="235">
        <v>-481</v>
      </c>
      <c r="CE82" s="235">
        <v>0</v>
      </c>
      <c r="CF82" s="235">
        <v>71763</v>
      </c>
      <c r="CG82" s="235">
        <v>2895</v>
      </c>
      <c r="CH82" s="235">
        <v>-5357</v>
      </c>
      <c r="CI82" s="235">
        <v>8619</v>
      </c>
      <c r="CJ82" s="235">
        <v>286</v>
      </c>
      <c r="CK82" s="235">
        <v>-1054</v>
      </c>
      <c r="CL82" s="235">
        <v>2710</v>
      </c>
      <c r="CM82" s="235">
        <v>0</v>
      </c>
      <c r="CN82" s="235">
        <v>0</v>
      </c>
      <c r="CO82" s="235">
        <v>0</v>
      </c>
      <c r="CP82" s="235">
        <v>186</v>
      </c>
      <c r="CQ82" s="235">
        <v>0</v>
      </c>
      <c r="CR82" s="235">
        <v>0</v>
      </c>
      <c r="CS82" s="235">
        <v>0</v>
      </c>
      <c r="CT82" s="235">
        <v>0</v>
      </c>
      <c r="CU82" s="235">
        <v>0</v>
      </c>
      <c r="CV82" s="235">
        <v>0</v>
      </c>
      <c r="CW82" s="235">
        <v>883044</v>
      </c>
      <c r="CX82" s="463">
        <v>-1379</v>
      </c>
      <c r="CY82" s="544">
        <v>856079</v>
      </c>
      <c r="CZ82" s="544">
        <v>7323</v>
      </c>
      <c r="DA82" s="544">
        <v>-28922</v>
      </c>
      <c r="DB82" s="544">
        <v>-495</v>
      </c>
      <c r="DC82" s="544">
        <v>0</v>
      </c>
      <c r="DD82" s="544">
        <v>72795</v>
      </c>
      <c r="DE82" s="544">
        <v>2850</v>
      </c>
      <c r="DF82" s="544">
        <v>-5531</v>
      </c>
      <c r="DG82" s="544">
        <v>-2537</v>
      </c>
      <c r="DH82" s="544">
        <v>343</v>
      </c>
      <c r="DI82" s="544">
        <v>97</v>
      </c>
      <c r="DJ82" s="544">
        <v>99</v>
      </c>
      <c r="DK82" s="544">
        <v>0</v>
      </c>
      <c r="DL82" s="544">
        <v>0</v>
      </c>
      <c r="DM82" s="544">
        <v>0</v>
      </c>
      <c r="DN82" s="544">
        <v>-23</v>
      </c>
      <c r="DO82" s="544">
        <v>6</v>
      </c>
      <c r="DP82" s="544">
        <v>0</v>
      </c>
      <c r="DQ82" s="544">
        <v>0</v>
      </c>
      <c r="DR82" s="544">
        <v>0</v>
      </c>
      <c r="DS82" s="544">
        <v>0</v>
      </c>
      <c r="DT82" s="544">
        <v>0</v>
      </c>
      <c r="DU82" s="544">
        <v>900705</v>
      </c>
      <c r="DV82" s="463">
        <v>45</v>
      </c>
      <c r="DW82" s="235">
        <v>820252</v>
      </c>
      <c r="DX82" s="235">
        <v>7450</v>
      </c>
      <c r="DY82" s="235">
        <v>-29717</v>
      </c>
      <c r="DZ82" s="235">
        <v>-314</v>
      </c>
      <c r="EA82" s="235">
        <v>0</v>
      </c>
      <c r="EB82" s="235">
        <v>81150</v>
      </c>
      <c r="EC82" s="235">
        <v>3112</v>
      </c>
      <c r="ED82" s="235">
        <v>-11693</v>
      </c>
      <c r="EE82" s="235">
        <v>7268</v>
      </c>
      <c r="EF82" s="235">
        <v>225</v>
      </c>
      <c r="EG82" s="235">
        <v>9508</v>
      </c>
      <c r="EH82" s="235">
        <v>313</v>
      </c>
      <c r="EI82" s="235">
        <v>0</v>
      </c>
      <c r="EJ82" s="235">
        <v>0</v>
      </c>
      <c r="EK82" s="235">
        <v>0</v>
      </c>
      <c r="EL82" s="235">
        <v>16</v>
      </c>
      <c r="EM82" s="235">
        <v>7</v>
      </c>
      <c r="EN82" s="235">
        <v>0</v>
      </c>
      <c r="EO82" s="235">
        <v>0</v>
      </c>
      <c r="EP82" s="235">
        <v>0</v>
      </c>
      <c r="EQ82" s="235">
        <v>0</v>
      </c>
      <c r="ER82" s="235">
        <v>0</v>
      </c>
      <c r="ES82" s="235">
        <v>887622</v>
      </c>
      <c r="ET82" s="254"/>
      <c r="EU82" s="254"/>
      <c r="EV82" s="254"/>
      <c r="EW82" s="254"/>
      <c r="EY82" s="397">
        <v>4.6377341225672675</v>
      </c>
      <c r="EZ82" s="226">
        <v>-1.1201923806574903</v>
      </c>
      <c r="FA82" s="397">
        <v>-14.499820364360323</v>
      </c>
      <c r="FB82" s="226">
        <v>-0.65985007007248653</v>
      </c>
      <c r="FC82" s="221">
        <v>-0.18776968368041103</v>
      </c>
      <c r="FD82" s="226">
        <v>-0.44115002886387877</v>
      </c>
      <c r="FE82" s="221">
        <v>3126.5970696440968</v>
      </c>
      <c r="FF82" s="226">
        <v>-0.17079039674441557</v>
      </c>
      <c r="FG82" s="221">
        <v>-0.51260052071235995</v>
      </c>
      <c r="FH82" s="226">
        <v>0</v>
      </c>
      <c r="FI82" s="232"/>
      <c r="FJ82" s="393">
        <v>30</v>
      </c>
      <c r="FK82" s="430"/>
      <c r="FL82" s="468">
        <v>0.64161849710982666</v>
      </c>
      <c r="FM82" s="469">
        <v>1763.5438861647481</v>
      </c>
      <c r="FN82" s="472">
        <v>10.970375722543354</v>
      </c>
      <c r="FO82" s="386">
        <v>0</v>
      </c>
      <c r="FQ82" s="390">
        <v>301.19</v>
      </c>
      <c r="FR82" s="391">
        <v>138948.98666666666</v>
      </c>
      <c r="FS82" s="392">
        <v>1.6276636819833741E-4</v>
      </c>
      <c r="FT82" s="278">
        <v>2604.2618911733985</v>
      </c>
      <c r="FV82" s="555">
        <v>0</v>
      </c>
      <c r="FW82" s="551">
        <v>0</v>
      </c>
      <c r="FX82" s="547">
        <v>0</v>
      </c>
      <c r="FY82" s="545">
        <v>33</v>
      </c>
      <c r="FZ82" s="555">
        <v>0</v>
      </c>
    </row>
    <row r="83" spans="1:182" x14ac:dyDescent="0.2">
      <c r="A83" s="65">
        <v>80</v>
      </c>
      <c r="B83" s="65">
        <v>563</v>
      </c>
      <c r="C83" s="66">
        <v>1103</v>
      </c>
      <c r="D83" s="67" t="s">
        <v>40</v>
      </c>
      <c r="E83" s="75"/>
      <c r="F83" s="220">
        <v>6855</v>
      </c>
      <c r="G83" s="220">
        <v>13667461.333333334</v>
      </c>
      <c r="H83" s="214">
        <v>1.8500000000000003</v>
      </c>
      <c r="I83" s="220">
        <v>7387816.9369369373</v>
      </c>
      <c r="J83" s="220">
        <v>1483249</v>
      </c>
      <c r="K83" s="209">
        <v>0</v>
      </c>
      <c r="L83" s="216">
        <v>1.65</v>
      </c>
      <c r="M83" s="220">
        <v>12189897.945945943</v>
      </c>
      <c r="N83" s="220">
        <v>1396702.1433333333</v>
      </c>
      <c r="O83" s="220">
        <v>29021</v>
      </c>
      <c r="P83" s="220">
        <v>13615621.089279277</v>
      </c>
      <c r="Q83" s="221">
        <v>1986.2321063864738</v>
      </c>
      <c r="R83" s="221">
        <v>2681.4037114060652</v>
      </c>
      <c r="S83" s="221">
        <v>74.07434016509734</v>
      </c>
      <c r="T83" s="381">
        <v>1986.2321063864738</v>
      </c>
      <c r="U83" s="222">
        <v>2746.534559255173</v>
      </c>
      <c r="V83" s="222">
        <v>72.317754010898597</v>
      </c>
      <c r="W83" s="223">
        <v>1763198.5003914409</v>
      </c>
      <c r="X83" s="224">
        <v>257.21349385724886</v>
      </c>
      <c r="Y83" s="225">
        <v>83.666834304011317</v>
      </c>
      <c r="Z83" s="223">
        <v>428860</v>
      </c>
      <c r="AA83" s="224">
        <v>62.561633843909554</v>
      </c>
      <c r="AB83" s="226">
        <v>86.000001576727001</v>
      </c>
      <c r="AC83" s="227">
        <v>0</v>
      </c>
      <c r="AD83" s="228">
        <v>0</v>
      </c>
      <c r="AE83" s="229">
        <v>428860</v>
      </c>
      <c r="AF83" s="230">
        <v>62.561633843909554</v>
      </c>
      <c r="AG83" s="231">
        <v>86.000001576727001</v>
      </c>
      <c r="AH83" s="223">
        <v>2192058.5003914409</v>
      </c>
      <c r="AI83" s="224">
        <v>319.7751277011584</v>
      </c>
      <c r="AJ83" s="226">
        <v>86.000001576727001</v>
      </c>
      <c r="AK83" s="232">
        <v>0</v>
      </c>
      <c r="AL83" s="444">
        <v>1.0544128373450037</v>
      </c>
      <c r="AM83" s="232">
        <v>210051.73097267977</v>
      </c>
      <c r="AN83" s="232">
        <v>14.243471918307804</v>
      </c>
      <c r="AO83" s="232">
        <v>108048.81118851271</v>
      </c>
      <c r="AP83" s="223">
        <v>318100.54216119251</v>
      </c>
      <c r="AQ83" s="224">
        <v>74.07434016509734</v>
      </c>
      <c r="AR83" s="224">
        <v>0</v>
      </c>
      <c r="AS83" s="233">
        <v>0</v>
      </c>
      <c r="AT83" s="234">
        <v>318100.54216119251</v>
      </c>
      <c r="AU83" s="254"/>
      <c r="AV83" s="221">
        <v>515.27</v>
      </c>
      <c r="AW83" s="221">
        <v>3532175.85</v>
      </c>
      <c r="AX83" s="271">
        <v>4.1745009007507234E-3</v>
      </c>
      <c r="AY83" s="298">
        <v>65748.389186823901</v>
      </c>
      <c r="AZ83" s="213"/>
      <c r="BA83" s="221">
        <v>55.709286258159182</v>
      </c>
      <c r="BB83" s="272">
        <v>8.5397643843146187E-2</v>
      </c>
      <c r="BC83" s="221">
        <v>-0.61159992490048454</v>
      </c>
      <c r="BD83" s="272">
        <v>0.34030779415147444</v>
      </c>
      <c r="BE83" s="221">
        <v>3.6980920555784669E-2</v>
      </c>
      <c r="BF83" s="272">
        <v>4.6467242339769038E-2</v>
      </c>
      <c r="BG83" s="221">
        <v>1516.4231864960668</v>
      </c>
      <c r="BH83" s="272">
        <v>-0.60675655126344019</v>
      </c>
      <c r="BI83" s="221">
        <v>0.26973230789945746</v>
      </c>
      <c r="BJ83" s="445">
        <v>0</v>
      </c>
      <c r="BL83" s="412">
        <v>734</v>
      </c>
      <c r="BM83" s="425"/>
      <c r="BN83" s="235">
        <v>6859</v>
      </c>
      <c r="BO83" s="302">
        <v>1.85</v>
      </c>
      <c r="BP83" s="232">
        <v>1.85</v>
      </c>
      <c r="BQ83" s="71">
        <v>1114155890</v>
      </c>
      <c r="BR83" s="235">
        <v>6871</v>
      </c>
      <c r="BS83" s="302">
        <v>1.85</v>
      </c>
      <c r="BT83" s="232">
        <v>1.85</v>
      </c>
      <c r="BU83" s="71">
        <v>1144827210</v>
      </c>
      <c r="BV83" s="235">
        <v>6951</v>
      </c>
      <c r="BW83" s="302">
        <v>1.85</v>
      </c>
      <c r="BX83" s="232">
        <v>1.85</v>
      </c>
      <c r="BY83" s="71">
        <v>1157690970</v>
      </c>
      <c r="BZ83" s="463">
        <v>-77649</v>
      </c>
      <c r="CA83" s="235">
        <v>10692050</v>
      </c>
      <c r="CB83" s="235">
        <v>266075</v>
      </c>
      <c r="CC83" s="235">
        <v>-316116</v>
      </c>
      <c r="CD83" s="235">
        <v>-568</v>
      </c>
      <c r="CE83" s="235">
        <v>0</v>
      </c>
      <c r="CF83" s="235">
        <v>1252856</v>
      </c>
      <c r="CG83" s="235">
        <v>67795</v>
      </c>
      <c r="CH83" s="235">
        <v>-84909</v>
      </c>
      <c r="CI83" s="235">
        <v>176141</v>
      </c>
      <c r="CJ83" s="235">
        <v>3413</v>
      </c>
      <c r="CK83" s="235">
        <v>1611316</v>
      </c>
      <c r="CL83" s="235">
        <v>288696</v>
      </c>
      <c r="CM83" s="235">
        <v>-240722</v>
      </c>
      <c r="CN83" s="235">
        <v>0</v>
      </c>
      <c r="CO83" s="235">
        <v>-27850</v>
      </c>
      <c r="CP83" s="235">
        <v>33229</v>
      </c>
      <c r="CQ83" s="235">
        <v>1915</v>
      </c>
      <c r="CR83" s="235">
        <v>-7690</v>
      </c>
      <c r="CS83" s="235">
        <v>0</v>
      </c>
      <c r="CT83" s="235">
        <v>8119</v>
      </c>
      <c r="CU83" s="235">
        <v>25494</v>
      </c>
      <c r="CV83" s="235">
        <v>0</v>
      </c>
      <c r="CW83" s="235">
        <v>13671595</v>
      </c>
      <c r="CX83" s="463">
        <v>-47225</v>
      </c>
      <c r="CY83" s="544">
        <v>10461384</v>
      </c>
      <c r="CZ83" s="544">
        <v>352303</v>
      </c>
      <c r="DA83" s="544">
        <v>-192097</v>
      </c>
      <c r="DB83" s="544">
        <v>-3667</v>
      </c>
      <c r="DC83" s="544">
        <v>0</v>
      </c>
      <c r="DD83" s="544">
        <v>1319153</v>
      </c>
      <c r="DE83" s="544">
        <v>88954</v>
      </c>
      <c r="DF83" s="544">
        <v>-95342</v>
      </c>
      <c r="DG83" s="544">
        <v>154732</v>
      </c>
      <c r="DH83" s="544">
        <v>1898</v>
      </c>
      <c r="DI83" s="544">
        <v>1394908</v>
      </c>
      <c r="DJ83" s="544">
        <v>33992</v>
      </c>
      <c r="DK83" s="544">
        <v>-173598</v>
      </c>
      <c r="DL83" s="544">
        <v>0</v>
      </c>
      <c r="DM83" s="544">
        <v>69128</v>
      </c>
      <c r="DN83" s="544">
        <v>7546</v>
      </c>
      <c r="DO83" s="544">
        <v>2489</v>
      </c>
      <c r="DP83" s="544">
        <v>-8959</v>
      </c>
      <c r="DQ83" s="544">
        <v>0</v>
      </c>
      <c r="DR83" s="544">
        <v>2651</v>
      </c>
      <c r="DS83" s="544">
        <v>28192</v>
      </c>
      <c r="DT83" s="544">
        <v>0</v>
      </c>
      <c r="DU83" s="544">
        <v>13396442</v>
      </c>
      <c r="DV83" s="463">
        <v>-97964</v>
      </c>
      <c r="DW83" s="235">
        <v>10882258</v>
      </c>
      <c r="DX83" s="235">
        <v>274530</v>
      </c>
      <c r="DY83" s="235">
        <v>-188081</v>
      </c>
      <c r="DZ83" s="235">
        <v>-6138</v>
      </c>
      <c r="EA83" s="235">
        <v>0</v>
      </c>
      <c r="EB83" s="235">
        <v>1131625</v>
      </c>
      <c r="EC83" s="235">
        <v>65539</v>
      </c>
      <c r="ED83" s="235">
        <v>-59694</v>
      </c>
      <c r="EE83" s="235">
        <v>166975</v>
      </c>
      <c r="EF83" s="235">
        <v>1977</v>
      </c>
      <c r="EG83" s="235">
        <v>1447398</v>
      </c>
      <c r="EH83" s="235">
        <v>169375</v>
      </c>
      <c r="EI83" s="235">
        <v>-119867</v>
      </c>
      <c r="EJ83" s="235">
        <v>0</v>
      </c>
      <c r="EK83" s="235">
        <v>55661</v>
      </c>
      <c r="EL83" s="235">
        <v>13418</v>
      </c>
      <c r="EM83" s="235">
        <v>2040</v>
      </c>
      <c r="EN83" s="235">
        <v>-9001</v>
      </c>
      <c r="EO83" s="235">
        <v>0</v>
      </c>
      <c r="EP83" s="235">
        <v>331</v>
      </c>
      <c r="EQ83" s="235">
        <v>34297</v>
      </c>
      <c r="ER83" s="235">
        <v>0</v>
      </c>
      <c r="ES83" s="235">
        <v>13764679</v>
      </c>
      <c r="ET83" s="254"/>
      <c r="EU83" s="254"/>
      <c r="EV83" s="254"/>
      <c r="EW83" s="254"/>
      <c r="EY83" s="397">
        <v>57.616018457734583</v>
      </c>
      <c r="EZ83" s="226">
        <v>0.12828618447843715</v>
      </c>
      <c r="FA83" s="397">
        <v>-0.67610630040519537</v>
      </c>
      <c r="FB83" s="226">
        <v>0.30863075363407361</v>
      </c>
      <c r="FC83" s="221">
        <v>3.4241459333094436E-2</v>
      </c>
      <c r="FD83" s="226">
        <v>0.1103859132242208</v>
      </c>
      <c r="FE83" s="221">
        <v>1543.7945500601088</v>
      </c>
      <c r="FF83" s="226">
        <v>-0.62193286553774874</v>
      </c>
      <c r="FG83" s="221">
        <v>0.29230892921862006</v>
      </c>
      <c r="FH83" s="226">
        <v>0</v>
      </c>
      <c r="FI83" s="232"/>
      <c r="FJ83" s="393">
        <v>734</v>
      </c>
      <c r="FK83" s="430"/>
      <c r="FL83" s="468">
        <v>1.0484986219235046</v>
      </c>
      <c r="FM83" s="469">
        <v>211345.64500855855</v>
      </c>
      <c r="FN83" s="472">
        <v>14.163580097674194</v>
      </c>
      <c r="FO83" s="386">
        <v>115676.28264503344</v>
      </c>
      <c r="FQ83" s="390">
        <v>441.96</v>
      </c>
      <c r="FR83" s="391">
        <v>3046724.92</v>
      </c>
      <c r="FS83" s="392">
        <v>3.5689670146168517E-3</v>
      </c>
      <c r="FT83" s="278">
        <v>57103.47223386963</v>
      </c>
      <c r="FV83" s="555">
        <v>0</v>
      </c>
      <c r="FW83" s="551">
        <v>0</v>
      </c>
      <c r="FX83" s="547">
        <v>87063</v>
      </c>
      <c r="FY83" s="545">
        <v>101864</v>
      </c>
      <c r="FZ83" s="555">
        <v>0</v>
      </c>
    </row>
    <row r="84" spans="1:182" x14ac:dyDescent="0.2">
      <c r="A84" s="65">
        <v>81</v>
      </c>
      <c r="B84" s="65">
        <v>494</v>
      </c>
      <c r="C84" s="66">
        <v>5404</v>
      </c>
      <c r="D84" s="67" t="s">
        <v>277</v>
      </c>
      <c r="E84" s="75"/>
      <c r="F84" s="220">
        <v>831.66666666666663</v>
      </c>
      <c r="G84" s="220">
        <v>1816276.3333333333</v>
      </c>
      <c r="H84" s="214">
        <v>1.49</v>
      </c>
      <c r="I84" s="220">
        <v>1218977.4049217</v>
      </c>
      <c r="J84" s="220">
        <v>194481.33333333334</v>
      </c>
      <c r="K84" s="209">
        <v>0</v>
      </c>
      <c r="L84" s="216">
        <v>1.65</v>
      </c>
      <c r="M84" s="220">
        <v>2011312.718120805</v>
      </c>
      <c r="N84" s="220">
        <v>200189.73333333337</v>
      </c>
      <c r="O84" s="220">
        <v>2083</v>
      </c>
      <c r="P84" s="220">
        <v>2213585.4514541388</v>
      </c>
      <c r="Q84" s="221">
        <v>2661.6257933316301</v>
      </c>
      <c r="R84" s="221">
        <v>2681.4037114060652</v>
      </c>
      <c r="S84" s="221">
        <v>99.262404314937555</v>
      </c>
      <c r="T84" s="381">
        <v>2661.6257933316301</v>
      </c>
      <c r="U84" s="222">
        <v>2746.534559255173</v>
      </c>
      <c r="V84" s="222">
        <v>96.908512742451379</v>
      </c>
      <c r="W84" s="223">
        <v>6085.9950234716762</v>
      </c>
      <c r="X84" s="224">
        <v>7.317829687541094</v>
      </c>
      <c r="Y84" s="225">
        <v>99.535314718410689</v>
      </c>
      <c r="Z84" s="223">
        <v>0</v>
      </c>
      <c r="AA84" s="224">
        <v>0</v>
      </c>
      <c r="AB84" s="226">
        <v>99.535314718410689</v>
      </c>
      <c r="AC84" s="227">
        <v>0</v>
      </c>
      <c r="AD84" s="228">
        <v>0</v>
      </c>
      <c r="AE84" s="229">
        <v>0</v>
      </c>
      <c r="AF84" s="230">
        <v>0</v>
      </c>
      <c r="AG84" s="231">
        <v>99.535314718410689</v>
      </c>
      <c r="AH84" s="223">
        <v>6085.9950234716762</v>
      </c>
      <c r="AI84" s="224">
        <v>7.317829687541094</v>
      </c>
      <c r="AJ84" s="226">
        <v>99.535314718410689</v>
      </c>
      <c r="AK84" s="232">
        <v>0</v>
      </c>
      <c r="AL84" s="444">
        <v>0.94268537074148306</v>
      </c>
      <c r="AM84" s="232">
        <v>19315.665703631956</v>
      </c>
      <c r="AN84" s="232">
        <v>16.333466933867737</v>
      </c>
      <c r="AO84" s="232">
        <v>27096.43669376073</v>
      </c>
      <c r="AP84" s="223">
        <v>46412.102397392686</v>
      </c>
      <c r="AQ84" s="224">
        <v>99.262404314937555</v>
      </c>
      <c r="AR84" s="224">
        <v>0</v>
      </c>
      <c r="AS84" s="233">
        <v>0</v>
      </c>
      <c r="AT84" s="234">
        <v>46412.102397392686</v>
      </c>
      <c r="AU84" s="254"/>
      <c r="AV84" s="221">
        <v>598.96</v>
      </c>
      <c r="AW84" s="221">
        <v>498135.06666666665</v>
      </c>
      <c r="AX84" s="271">
        <v>5.8872076952100837E-4</v>
      </c>
      <c r="AY84" s="298">
        <v>9272.3521199558818</v>
      </c>
      <c r="AZ84" s="213"/>
      <c r="BA84" s="221">
        <v>255.32243326537537</v>
      </c>
      <c r="BB84" s="272">
        <v>4.8592047399747944</v>
      </c>
      <c r="BC84" s="221">
        <v>-4.0442961706440004</v>
      </c>
      <c r="BD84" s="272">
        <v>7.0286780918531241E-3</v>
      </c>
      <c r="BE84" s="221">
        <v>0.69065225531259944</v>
      </c>
      <c r="BF84" s="272">
        <v>1.5467663179427618</v>
      </c>
      <c r="BG84" s="221">
        <v>1358.5841224155618</v>
      </c>
      <c r="BH84" s="272">
        <v>-0.651911789361593</v>
      </c>
      <c r="BI84" s="221">
        <v>1.7662278813427505</v>
      </c>
      <c r="BJ84" s="445">
        <v>0</v>
      </c>
      <c r="BL84" s="412">
        <v>68</v>
      </c>
      <c r="BM84" s="425"/>
      <c r="BN84" s="235">
        <v>845</v>
      </c>
      <c r="BO84" s="302">
        <v>1.49</v>
      </c>
      <c r="BP84" s="232">
        <v>1.49</v>
      </c>
      <c r="BQ84" s="71">
        <v>149182410</v>
      </c>
      <c r="BR84" s="235">
        <v>826</v>
      </c>
      <c r="BS84" s="302">
        <v>1.49</v>
      </c>
      <c r="BT84" s="232">
        <v>1.49</v>
      </c>
      <c r="BU84" s="71">
        <v>183894020</v>
      </c>
      <c r="BV84" s="235">
        <v>842</v>
      </c>
      <c r="BW84" s="302">
        <v>1.49</v>
      </c>
      <c r="BX84" s="232">
        <v>1.49</v>
      </c>
      <c r="BY84" s="71">
        <v>195214700</v>
      </c>
      <c r="BZ84" s="463">
        <v>-14203</v>
      </c>
      <c r="CA84" s="235">
        <v>1462400</v>
      </c>
      <c r="CB84" s="235">
        <v>33092</v>
      </c>
      <c r="CC84" s="235">
        <v>-9399</v>
      </c>
      <c r="CD84" s="235">
        <v>-362</v>
      </c>
      <c r="CE84" s="235">
        <v>0</v>
      </c>
      <c r="CF84" s="235">
        <v>96190</v>
      </c>
      <c r="CG84" s="235">
        <v>7729</v>
      </c>
      <c r="CH84" s="235">
        <v>-2099</v>
      </c>
      <c r="CI84" s="235">
        <v>-31781</v>
      </c>
      <c r="CJ84" s="235">
        <v>12785</v>
      </c>
      <c r="CK84" s="235">
        <v>57706</v>
      </c>
      <c r="CL84" s="235">
        <v>16762</v>
      </c>
      <c r="CM84" s="235">
        <v>0</v>
      </c>
      <c r="CN84" s="235">
        <v>0</v>
      </c>
      <c r="CO84" s="235">
        <v>0</v>
      </c>
      <c r="CP84" s="235">
        <v>7287</v>
      </c>
      <c r="CQ84" s="235">
        <v>0</v>
      </c>
      <c r="CR84" s="235">
        <v>0</v>
      </c>
      <c r="CS84" s="235">
        <v>0</v>
      </c>
      <c r="CT84" s="235">
        <v>1001</v>
      </c>
      <c r="CU84" s="235">
        <v>2616</v>
      </c>
      <c r="CV84" s="235">
        <v>0</v>
      </c>
      <c r="CW84" s="235">
        <v>1639724</v>
      </c>
      <c r="CX84" s="463">
        <v>-40004</v>
      </c>
      <c r="CY84" s="544">
        <v>1491883</v>
      </c>
      <c r="CZ84" s="544">
        <v>20559</v>
      </c>
      <c r="DA84" s="544">
        <v>-10843</v>
      </c>
      <c r="DB84" s="544">
        <v>-243</v>
      </c>
      <c r="DC84" s="544">
        <v>0</v>
      </c>
      <c r="DD84" s="544">
        <v>105507</v>
      </c>
      <c r="DE84" s="544">
        <v>4839</v>
      </c>
      <c r="DF84" s="544">
        <v>-2880</v>
      </c>
      <c r="DG84" s="544">
        <v>76034</v>
      </c>
      <c r="DH84" s="544">
        <v>7362</v>
      </c>
      <c r="DI84" s="544">
        <v>81420</v>
      </c>
      <c r="DJ84" s="544">
        <v>64897</v>
      </c>
      <c r="DK84" s="544">
        <v>-12</v>
      </c>
      <c r="DL84" s="544">
        <v>0</v>
      </c>
      <c r="DM84" s="544">
        <v>0</v>
      </c>
      <c r="DN84" s="544">
        <v>-436</v>
      </c>
      <c r="DO84" s="544">
        <v>15</v>
      </c>
      <c r="DP84" s="544">
        <v>-253</v>
      </c>
      <c r="DQ84" s="544">
        <v>0</v>
      </c>
      <c r="DR84" s="544">
        <v>-1338</v>
      </c>
      <c r="DS84" s="544">
        <v>5129</v>
      </c>
      <c r="DT84" s="544">
        <v>0</v>
      </c>
      <c r="DU84" s="544">
        <v>1801636</v>
      </c>
      <c r="DV84" s="463">
        <v>-8553</v>
      </c>
      <c r="DW84" s="235">
        <v>1643407</v>
      </c>
      <c r="DX84" s="235">
        <v>23622</v>
      </c>
      <c r="DY84" s="235">
        <v>-8750</v>
      </c>
      <c r="DZ84" s="235">
        <v>-478</v>
      </c>
      <c r="EA84" s="235">
        <v>0</v>
      </c>
      <c r="EB84" s="235">
        <v>119813</v>
      </c>
      <c r="EC84" s="235">
        <v>3461</v>
      </c>
      <c r="ED84" s="235">
        <v>-2867</v>
      </c>
      <c r="EE84" s="235">
        <v>70145</v>
      </c>
      <c r="EF84" s="235">
        <v>1809</v>
      </c>
      <c r="EG84" s="235">
        <v>43206</v>
      </c>
      <c r="EH84" s="235">
        <v>130298</v>
      </c>
      <c r="EI84" s="235">
        <v>0</v>
      </c>
      <c r="EJ84" s="235">
        <v>0</v>
      </c>
      <c r="EK84" s="235">
        <v>0</v>
      </c>
      <c r="EL84" s="235">
        <v>637</v>
      </c>
      <c r="EM84" s="235">
        <v>48</v>
      </c>
      <c r="EN84" s="235">
        <v>0</v>
      </c>
      <c r="EO84" s="235">
        <v>0</v>
      </c>
      <c r="EP84" s="235">
        <v>0</v>
      </c>
      <c r="EQ84" s="235">
        <v>1741</v>
      </c>
      <c r="ER84" s="235">
        <v>0</v>
      </c>
      <c r="ES84" s="235">
        <v>2017539</v>
      </c>
      <c r="ET84" s="254"/>
      <c r="EU84" s="254"/>
      <c r="EV84" s="254"/>
      <c r="EW84" s="254"/>
      <c r="EY84" s="397">
        <v>301.09857130721792</v>
      </c>
      <c r="EZ84" s="226">
        <v>5.8661607123511699</v>
      </c>
      <c r="FA84" s="397">
        <v>-8.0222908512510624</v>
      </c>
      <c r="FB84" s="226">
        <v>-0.20603837450239404</v>
      </c>
      <c r="FC84" s="221">
        <v>0.74923230423386677</v>
      </c>
      <c r="FD84" s="226">
        <v>1.8866172495167641</v>
      </c>
      <c r="FE84" s="221">
        <v>1276.7923209020485</v>
      </c>
      <c r="FF84" s="226">
        <v>-0.6980358811352666</v>
      </c>
      <c r="FG84" s="221">
        <v>2.0611938671252017</v>
      </c>
      <c r="FH84" s="226">
        <v>0</v>
      </c>
      <c r="FI84" s="232"/>
      <c r="FJ84" s="393">
        <v>68</v>
      </c>
      <c r="FK84" s="430"/>
      <c r="FL84" s="468">
        <v>0.93593314763231206</v>
      </c>
      <c r="FM84" s="469">
        <v>19462.212345654556</v>
      </c>
      <c r="FN84" s="472">
        <v>16.216474333465978</v>
      </c>
      <c r="FO84" s="386">
        <v>27588.454916192008</v>
      </c>
      <c r="FQ84" s="390">
        <v>701.13</v>
      </c>
      <c r="FR84" s="391">
        <v>587313.23</v>
      </c>
      <c r="FS84" s="392">
        <v>6.8798516444933285E-4</v>
      </c>
      <c r="FT84" s="278">
        <v>11007.762631189325</v>
      </c>
      <c r="FV84" s="555">
        <v>0</v>
      </c>
      <c r="FW84" s="551">
        <v>0</v>
      </c>
      <c r="FX84" s="547">
        <v>6249</v>
      </c>
      <c r="FY84" s="545">
        <v>7301</v>
      </c>
      <c r="FZ84" s="555">
        <v>0</v>
      </c>
    </row>
    <row r="85" spans="1:182" x14ac:dyDescent="0.2">
      <c r="A85" s="65">
        <v>82</v>
      </c>
      <c r="B85" s="65">
        <v>495</v>
      </c>
      <c r="C85" s="66">
        <v>5405</v>
      </c>
      <c r="D85" s="67" t="s">
        <v>278</v>
      </c>
      <c r="E85" s="75"/>
      <c r="F85" s="220">
        <v>964</v>
      </c>
      <c r="G85" s="220">
        <v>1748464.6666666667</v>
      </c>
      <c r="H85" s="214">
        <v>1.19</v>
      </c>
      <c r="I85" s="220">
        <v>1469298.0392156865</v>
      </c>
      <c r="J85" s="220">
        <v>309516.33333333331</v>
      </c>
      <c r="K85" s="209">
        <v>0</v>
      </c>
      <c r="L85" s="216">
        <v>1.65</v>
      </c>
      <c r="M85" s="220">
        <v>2424341.7647058829</v>
      </c>
      <c r="N85" s="220">
        <v>271447.63999999996</v>
      </c>
      <c r="O85" s="220">
        <v>3243.3333333333335</v>
      </c>
      <c r="P85" s="220">
        <v>2699032.738039216</v>
      </c>
      <c r="Q85" s="221">
        <v>2799.8264917419256</v>
      </c>
      <c r="R85" s="221">
        <v>2681.4037114060652</v>
      </c>
      <c r="S85" s="221">
        <v>104.41644724485603</v>
      </c>
      <c r="T85" s="381">
        <v>2799.8264917419256</v>
      </c>
      <c r="U85" s="222">
        <v>2746.534559255173</v>
      </c>
      <c r="V85" s="222">
        <v>101.94033358536019</v>
      </c>
      <c r="W85" s="223">
        <v>-42239.037290194727</v>
      </c>
      <c r="X85" s="224">
        <v>-43.816428724268391</v>
      </c>
      <c r="Y85" s="225">
        <v>102.78236176425931</v>
      </c>
      <c r="Z85" s="223">
        <v>0</v>
      </c>
      <c r="AA85" s="224">
        <v>0</v>
      </c>
      <c r="AB85" s="226">
        <v>102.78236176425931</v>
      </c>
      <c r="AC85" s="227">
        <v>0</v>
      </c>
      <c r="AD85" s="228">
        <v>0</v>
      </c>
      <c r="AE85" s="229">
        <v>0</v>
      </c>
      <c r="AF85" s="230">
        <v>0</v>
      </c>
      <c r="AG85" s="231">
        <v>102.78236176425931</v>
      </c>
      <c r="AH85" s="223">
        <v>-42239.037290194727</v>
      </c>
      <c r="AI85" s="224">
        <v>-43.816428724268391</v>
      </c>
      <c r="AJ85" s="226">
        <v>102.78236176425931</v>
      </c>
      <c r="AK85" s="232">
        <v>0</v>
      </c>
      <c r="AL85" s="444">
        <v>1.099585062240664</v>
      </c>
      <c r="AM85" s="232">
        <v>32429.744940626311</v>
      </c>
      <c r="AN85" s="232">
        <v>28.093360995850624</v>
      </c>
      <c r="AO85" s="232">
        <v>122636.63065012063</v>
      </c>
      <c r="AP85" s="223">
        <v>155066.37559074693</v>
      </c>
      <c r="AQ85" s="224">
        <v>104.41644724485603</v>
      </c>
      <c r="AR85" s="224">
        <v>0</v>
      </c>
      <c r="AS85" s="233">
        <v>0</v>
      </c>
      <c r="AT85" s="234">
        <v>155066.37559074693</v>
      </c>
      <c r="AU85" s="254"/>
      <c r="AV85" s="221">
        <v>651.33000000000004</v>
      </c>
      <c r="AW85" s="221">
        <v>627882.12</v>
      </c>
      <c r="AX85" s="271">
        <v>7.4206228308402989E-4</v>
      </c>
      <c r="AY85" s="298">
        <v>11687.480958573471</v>
      </c>
      <c r="AZ85" s="213"/>
      <c r="BA85" s="221">
        <v>14.413124147402934</v>
      </c>
      <c r="BB85" s="272">
        <v>-0.90221221393943918</v>
      </c>
      <c r="BC85" s="221">
        <v>-7.6497338591254076</v>
      </c>
      <c r="BD85" s="272">
        <v>-0.34302183608198683</v>
      </c>
      <c r="BE85" s="221">
        <v>-0.19270008931928131</v>
      </c>
      <c r="BF85" s="272">
        <v>-0.4806940212443549</v>
      </c>
      <c r="BG85" s="221">
        <v>3851.7606391665358</v>
      </c>
      <c r="BH85" s="272">
        <v>6.1346236403137737E-2</v>
      </c>
      <c r="BI85" s="221">
        <v>-0.44681857691722965</v>
      </c>
      <c r="BJ85" s="445">
        <v>0</v>
      </c>
      <c r="BL85" s="412">
        <v>134.94</v>
      </c>
      <c r="BM85" s="425"/>
      <c r="BN85" s="235">
        <v>977</v>
      </c>
      <c r="BO85" s="302">
        <v>1.19</v>
      </c>
      <c r="BP85" s="232">
        <v>1.19</v>
      </c>
      <c r="BQ85" s="71">
        <v>207535090</v>
      </c>
      <c r="BR85" s="235">
        <v>976</v>
      </c>
      <c r="BS85" s="302">
        <v>1.19</v>
      </c>
      <c r="BT85" s="232">
        <v>1.19</v>
      </c>
      <c r="BU85" s="71">
        <v>240123330</v>
      </c>
      <c r="BV85" s="235">
        <v>988</v>
      </c>
      <c r="BW85" s="302">
        <v>1.19</v>
      </c>
      <c r="BX85" s="232">
        <v>1.19</v>
      </c>
      <c r="BY85" s="71">
        <v>251983530</v>
      </c>
      <c r="BZ85" s="463">
        <v>-9758</v>
      </c>
      <c r="CA85" s="235">
        <v>1366057</v>
      </c>
      <c r="CB85" s="235">
        <v>18557</v>
      </c>
      <c r="CC85" s="235">
        <v>-28908</v>
      </c>
      <c r="CD85" s="235">
        <v>-62</v>
      </c>
      <c r="CE85" s="235">
        <v>0</v>
      </c>
      <c r="CF85" s="235">
        <v>166740</v>
      </c>
      <c r="CG85" s="235">
        <v>4461</v>
      </c>
      <c r="CH85" s="235">
        <v>-7415</v>
      </c>
      <c r="CI85" s="235">
        <v>49904</v>
      </c>
      <c r="CJ85" s="235">
        <v>5484</v>
      </c>
      <c r="CK85" s="235">
        <v>167436</v>
      </c>
      <c r="CL85" s="235">
        <v>59341</v>
      </c>
      <c r="CM85" s="235">
        <v>-2558</v>
      </c>
      <c r="CN85" s="235">
        <v>0</v>
      </c>
      <c r="CO85" s="235">
        <v>0</v>
      </c>
      <c r="CP85" s="235">
        <v>3672</v>
      </c>
      <c r="CQ85" s="235">
        <v>148</v>
      </c>
      <c r="CR85" s="235">
        <v>0</v>
      </c>
      <c r="CS85" s="235">
        <v>0</v>
      </c>
      <c r="CT85" s="235">
        <v>587</v>
      </c>
      <c r="CU85" s="235">
        <v>12584</v>
      </c>
      <c r="CV85" s="235">
        <v>0</v>
      </c>
      <c r="CW85" s="235">
        <v>1806270</v>
      </c>
      <c r="CX85" s="463">
        <v>-13767</v>
      </c>
      <c r="CY85" s="544">
        <v>1335700</v>
      </c>
      <c r="CZ85" s="544">
        <v>13263</v>
      </c>
      <c r="DA85" s="544">
        <v>-17043</v>
      </c>
      <c r="DB85" s="544">
        <v>-95</v>
      </c>
      <c r="DC85" s="544">
        <v>0</v>
      </c>
      <c r="DD85" s="544">
        <v>141237</v>
      </c>
      <c r="DE85" s="544">
        <v>4294</v>
      </c>
      <c r="DF85" s="544">
        <v>-4959</v>
      </c>
      <c r="DG85" s="544">
        <v>62330</v>
      </c>
      <c r="DH85" s="544">
        <v>0</v>
      </c>
      <c r="DI85" s="544">
        <v>134325</v>
      </c>
      <c r="DJ85" s="544">
        <v>52216</v>
      </c>
      <c r="DK85" s="544">
        <v>-4216</v>
      </c>
      <c r="DL85" s="544">
        <v>0</v>
      </c>
      <c r="DM85" s="544">
        <v>0</v>
      </c>
      <c r="DN85" s="544">
        <v>1860</v>
      </c>
      <c r="DO85" s="544">
        <v>255</v>
      </c>
      <c r="DP85" s="544">
        <v>-121</v>
      </c>
      <c r="DQ85" s="544">
        <v>0</v>
      </c>
      <c r="DR85" s="544">
        <v>26200</v>
      </c>
      <c r="DS85" s="544">
        <v>2799</v>
      </c>
      <c r="DT85" s="544">
        <v>0</v>
      </c>
      <c r="DU85" s="544">
        <v>1734278</v>
      </c>
      <c r="DV85" s="463">
        <v>-10498</v>
      </c>
      <c r="DW85" s="235">
        <v>1370710</v>
      </c>
      <c r="DX85" s="235">
        <v>14022</v>
      </c>
      <c r="DY85" s="235">
        <v>-30194</v>
      </c>
      <c r="DZ85" s="235">
        <v>-364</v>
      </c>
      <c r="EA85" s="235">
        <v>0</v>
      </c>
      <c r="EB85" s="235">
        <v>176691</v>
      </c>
      <c r="EC85" s="235">
        <v>4218</v>
      </c>
      <c r="ED85" s="235">
        <v>-7035</v>
      </c>
      <c r="EE85" s="235">
        <v>50626</v>
      </c>
      <c r="EF85" s="235">
        <v>7381</v>
      </c>
      <c r="EG85" s="235">
        <v>194522</v>
      </c>
      <c r="EH85" s="235">
        <v>30132</v>
      </c>
      <c r="EI85" s="235">
        <v>-2958</v>
      </c>
      <c r="EJ85" s="235">
        <v>0</v>
      </c>
      <c r="EK85" s="235">
        <v>0</v>
      </c>
      <c r="EL85" s="235">
        <v>-40</v>
      </c>
      <c r="EM85" s="235">
        <v>276</v>
      </c>
      <c r="EN85" s="235">
        <v>-1842</v>
      </c>
      <c r="EO85" s="235">
        <v>0</v>
      </c>
      <c r="EP85" s="235">
        <v>-26113</v>
      </c>
      <c r="EQ85" s="235">
        <v>3254</v>
      </c>
      <c r="ER85" s="235">
        <v>0</v>
      </c>
      <c r="ES85" s="235">
        <v>1772788</v>
      </c>
      <c r="ET85" s="254"/>
      <c r="EU85" s="254"/>
      <c r="EV85" s="254"/>
      <c r="EW85" s="254"/>
      <c r="EY85" s="397">
        <v>16.063185153015159</v>
      </c>
      <c r="EZ85" s="226">
        <v>-0.85094185872136241</v>
      </c>
      <c r="FA85" s="397">
        <v>-7.6610664311701244</v>
      </c>
      <c r="FB85" s="226">
        <v>-0.18073121592804933</v>
      </c>
      <c r="FC85" s="221">
        <v>-0.20686248398167603</v>
      </c>
      <c r="FD85" s="226">
        <v>-0.48858172737379346</v>
      </c>
      <c r="FE85" s="221">
        <v>3688.3595670713262</v>
      </c>
      <c r="FF85" s="226">
        <v>-1.067255713455717E-2</v>
      </c>
      <c r="FG85" s="221">
        <v>-0.377395561222162</v>
      </c>
      <c r="FH85" s="226">
        <v>0</v>
      </c>
      <c r="FI85" s="232"/>
      <c r="FJ85" s="393">
        <v>134.94</v>
      </c>
      <c r="FK85" s="430"/>
      <c r="FL85" s="468">
        <v>1.0812648758925536</v>
      </c>
      <c r="FM85" s="469">
        <v>32173.557812845669</v>
      </c>
      <c r="FN85" s="472">
        <v>27.62529751785107</v>
      </c>
      <c r="FO85" s="386">
        <v>120300.75455304539</v>
      </c>
      <c r="FQ85" s="390">
        <v>681.29</v>
      </c>
      <c r="FR85" s="391">
        <v>667891.29666666663</v>
      </c>
      <c r="FS85" s="392">
        <v>7.8237519623301321E-4</v>
      </c>
      <c r="FT85" s="278">
        <v>12518.003139728211</v>
      </c>
      <c r="FV85" s="555">
        <v>0</v>
      </c>
      <c r="FW85" s="551">
        <v>0</v>
      </c>
      <c r="FX85" s="547">
        <v>9730</v>
      </c>
      <c r="FY85" s="545">
        <v>11374</v>
      </c>
      <c r="FZ85" s="555">
        <v>0</v>
      </c>
    </row>
    <row r="86" spans="1:182" x14ac:dyDescent="0.2">
      <c r="A86" s="65">
        <v>83</v>
      </c>
      <c r="B86" s="65">
        <v>866</v>
      </c>
      <c r="C86" s="66">
        <v>2606</v>
      </c>
      <c r="D86" s="67" t="s">
        <v>168</v>
      </c>
      <c r="E86" s="75"/>
      <c r="F86" s="220">
        <v>1226</v>
      </c>
      <c r="G86" s="220">
        <v>3221723</v>
      </c>
      <c r="H86" s="214">
        <v>1.54</v>
      </c>
      <c r="I86" s="220">
        <v>2092027.9220779219</v>
      </c>
      <c r="J86" s="220">
        <v>272158.33333333331</v>
      </c>
      <c r="K86" s="209">
        <v>0</v>
      </c>
      <c r="L86" s="216">
        <v>1.65</v>
      </c>
      <c r="M86" s="220">
        <v>3451846.0714285714</v>
      </c>
      <c r="N86" s="220">
        <v>333979.06</v>
      </c>
      <c r="O86" s="220">
        <v>299.33333333333331</v>
      </c>
      <c r="P86" s="220">
        <v>3786124.4647619049</v>
      </c>
      <c r="Q86" s="221">
        <v>3088.1928750097104</v>
      </c>
      <c r="R86" s="221">
        <v>2681.4037114060652</v>
      </c>
      <c r="S86" s="221">
        <v>115.17075410439909</v>
      </c>
      <c r="T86" s="381">
        <v>3088.1928750097104</v>
      </c>
      <c r="U86" s="222">
        <v>2746.534559255173</v>
      </c>
      <c r="V86" s="222">
        <v>112.43961466289328</v>
      </c>
      <c r="W86" s="223">
        <v>-184527.70039388555</v>
      </c>
      <c r="X86" s="224">
        <v>-150.51199053334872</v>
      </c>
      <c r="Y86" s="225">
        <v>109.55757508577143</v>
      </c>
      <c r="Z86" s="223">
        <v>0</v>
      </c>
      <c r="AA86" s="224">
        <v>0</v>
      </c>
      <c r="AB86" s="226">
        <v>109.55757508577143</v>
      </c>
      <c r="AC86" s="227">
        <v>0</v>
      </c>
      <c r="AD86" s="228">
        <v>0</v>
      </c>
      <c r="AE86" s="229">
        <v>0</v>
      </c>
      <c r="AF86" s="230">
        <v>0</v>
      </c>
      <c r="AG86" s="231">
        <v>109.55757508577143</v>
      </c>
      <c r="AH86" s="223">
        <v>-184527.70039388555</v>
      </c>
      <c r="AI86" s="224">
        <v>-150.51199053334872</v>
      </c>
      <c r="AJ86" s="226">
        <v>109.55757508577143</v>
      </c>
      <c r="AK86" s="232">
        <v>0</v>
      </c>
      <c r="AL86" s="444">
        <v>0.63703099510603589</v>
      </c>
      <c r="AM86" s="232">
        <v>3598.0824018288322</v>
      </c>
      <c r="AN86" s="232">
        <v>12.374388254486133</v>
      </c>
      <c r="AO86" s="232">
        <v>883.87811764356491</v>
      </c>
      <c r="AP86" s="223">
        <v>4481.9605194723972</v>
      </c>
      <c r="AQ86" s="224">
        <v>115.17075410439909</v>
      </c>
      <c r="AR86" s="224">
        <v>0</v>
      </c>
      <c r="AS86" s="233">
        <v>0</v>
      </c>
      <c r="AT86" s="234">
        <v>4481.9605194723972</v>
      </c>
      <c r="AU86" s="254"/>
      <c r="AV86" s="221">
        <v>336.24</v>
      </c>
      <c r="AW86" s="221">
        <v>412230.24</v>
      </c>
      <c r="AX86" s="271">
        <v>4.8719417754829132E-4</v>
      </c>
      <c r="AY86" s="298">
        <v>7673.3082963855886</v>
      </c>
      <c r="AZ86" s="213"/>
      <c r="BA86" s="221">
        <v>21.783480205596607</v>
      </c>
      <c r="BB86" s="272">
        <v>-0.72594798195300647</v>
      </c>
      <c r="BC86" s="221">
        <v>-1.9805045676946704</v>
      </c>
      <c r="BD86" s="272">
        <v>0.20740138570182731</v>
      </c>
      <c r="BE86" s="221">
        <v>-6.901585004423165E-2</v>
      </c>
      <c r="BF86" s="272">
        <v>-0.19681535013810014</v>
      </c>
      <c r="BG86" s="221">
        <v>2602.1625081393918</v>
      </c>
      <c r="BH86" s="272">
        <v>-0.29614385302591428</v>
      </c>
      <c r="BI86" s="221">
        <v>-0.10480452334084125</v>
      </c>
      <c r="BJ86" s="445">
        <v>0</v>
      </c>
      <c r="BL86" s="412">
        <v>131</v>
      </c>
      <c r="BM86" s="425"/>
      <c r="BN86" s="235">
        <v>1235</v>
      </c>
      <c r="BO86" s="302">
        <v>1.54</v>
      </c>
      <c r="BP86" s="232">
        <v>1.54</v>
      </c>
      <c r="BQ86" s="71">
        <v>260579650</v>
      </c>
      <c r="BR86" s="235">
        <v>1245</v>
      </c>
      <c r="BS86" s="302">
        <v>1.54</v>
      </c>
      <c r="BT86" s="232">
        <v>1.54</v>
      </c>
      <c r="BU86" s="71">
        <v>287101030</v>
      </c>
      <c r="BV86" s="235">
        <v>1232</v>
      </c>
      <c r="BW86" s="302">
        <v>1.54</v>
      </c>
      <c r="BX86" s="232">
        <v>1.54</v>
      </c>
      <c r="BY86" s="71">
        <v>291945080</v>
      </c>
      <c r="BZ86" s="463">
        <v>-16119</v>
      </c>
      <c r="CA86" s="235">
        <v>3027638</v>
      </c>
      <c r="CB86" s="235">
        <v>35379</v>
      </c>
      <c r="CC86" s="235">
        <v>-188188</v>
      </c>
      <c r="CD86" s="235">
        <v>-3777</v>
      </c>
      <c r="CE86" s="235">
        <v>-11000</v>
      </c>
      <c r="CF86" s="235">
        <v>387226</v>
      </c>
      <c r="CG86" s="235">
        <v>13990</v>
      </c>
      <c r="CH86" s="235">
        <v>-43793</v>
      </c>
      <c r="CI86" s="235">
        <v>40828</v>
      </c>
      <c r="CJ86" s="235">
        <v>1019</v>
      </c>
      <c r="CK86" s="235">
        <v>22148</v>
      </c>
      <c r="CL86" s="235">
        <v>25003</v>
      </c>
      <c r="CM86" s="235">
        <v>-787</v>
      </c>
      <c r="CN86" s="235">
        <v>0</v>
      </c>
      <c r="CO86" s="235">
        <v>0</v>
      </c>
      <c r="CP86" s="235">
        <v>3505</v>
      </c>
      <c r="CQ86" s="235">
        <v>0</v>
      </c>
      <c r="CR86" s="235">
        <v>-424</v>
      </c>
      <c r="CS86" s="235">
        <v>0</v>
      </c>
      <c r="CT86" s="235">
        <v>268</v>
      </c>
      <c r="CU86" s="235">
        <v>1984</v>
      </c>
      <c r="CV86" s="235">
        <v>0</v>
      </c>
      <c r="CW86" s="235">
        <v>3294900</v>
      </c>
      <c r="CX86" s="463">
        <v>-10176</v>
      </c>
      <c r="CY86" s="544">
        <v>2924887</v>
      </c>
      <c r="CZ86" s="544">
        <v>43767</v>
      </c>
      <c r="DA86" s="544">
        <v>-297354</v>
      </c>
      <c r="DB86" s="544">
        <v>-5933</v>
      </c>
      <c r="DC86" s="544">
        <v>67000</v>
      </c>
      <c r="DD86" s="544">
        <v>438829</v>
      </c>
      <c r="DE86" s="544">
        <v>13185</v>
      </c>
      <c r="DF86" s="544">
        <v>-63351</v>
      </c>
      <c r="DG86" s="544">
        <v>61067</v>
      </c>
      <c r="DH86" s="544">
        <v>524</v>
      </c>
      <c r="DI86" s="544">
        <v>13115</v>
      </c>
      <c r="DJ86" s="544">
        <v>3911</v>
      </c>
      <c r="DK86" s="544">
        <v>-3223</v>
      </c>
      <c r="DL86" s="544">
        <v>0</v>
      </c>
      <c r="DM86" s="544">
        <v>0</v>
      </c>
      <c r="DN86" s="544">
        <v>837</v>
      </c>
      <c r="DO86" s="544">
        <v>315</v>
      </c>
      <c r="DP86" s="544">
        <v>-391</v>
      </c>
      <c r="DQ86" s="544">
        <v>0</v>
      </c>
      <c r="DR86" s="544">
        <v>1</v>
      </c>
      <c r="DS86" s="544">
        <v>983</v>
      </c>
      <c r="DT86" s="544">
        <v>0</v>
      </c>
      <c r="DU86" s="544">
        <v>3187993</v>
      </c>
      <c r="DV86" s="463">
        <v>-16152</v>
      </c>
      <c r="DW86" s="235">
        <v>2869733</v>
      </c>
      <c r="DX86" s="235">
        <v>37390</v>
      </c>
      <c r="DY86" s="235">
        <v>-192647</v>
      </c>
      <c r="DZ86" s="235">
        <v>-6308</v>
      </c>
      <c r="EA86" s="235">
        <v>-154000</v>
      </c>
      <c r="EB86" s="235">
        <v>463909</v>
      </c>
      <c r="EC86" s="235">
        <v>13833</v>
      </c>
      <c r="ED86" s="235">
        <v>-51881</v>
      </c>
      <c r="EE86" s="235">
        <v>40175</v>
      </c>
      <c r="EF86" s="235">
        <v>353</v>
      </c>
      <c r="EG86" s="235">
        <v>9083</v>
      </c>
      <c r="EH86" s="235">
        <v>19934</v>
      </c>
      <c r="EI86" s="235">
        <v>-1046</v>
      </c>
      <c r="EJ86" s="235">
        <v>0</v>
      </c>
      <c r="EK86" s="235">
        <v>0</v>
      </c>
      <c r="EL86" s="235">
        <v>403</v>
      </c>
      <c r="EM86" s="235">
        <v>188</v>
      </c>
      <c r="EN86" s="235">
        <v>-131</v>
      </c>
      <c r="EO86" s="235">
        <v>0</v>
      </c>
      <c r="EP86" s="235">
        <v>0</v>
      </c>
      <c r="EQ86" s="235">
        <v>9195</v>
      </c>
      <c r="ER86" s="235">
        <v>0</v>
      </c>
      <c r="ES86" s="235">
        <v>3042031</v>
      </c>
      <c r="ET86" s="254"/>
      <c r="EU86" s="254"/>
      <c r="EV86" s="254"/>
      <c r="EW86" s="254"/>
      <c r="EY86" s="397">
        <v>20.772546684744309</v>
      </c>
      <c r="EZ86" s="226">
        <v>-0.73996172786920733</v>
      </c>
      <c r="FA86" s="397">
        <v>-3.4729967261252614</v>
      </c>
      <c r="FB86" s="226">
        <v>0.11268234709249908</v>
      </c>
      <c r="FC86" s="221">
        <v>-9.6409973650287209E-2</v>
      </c>
      <c r="FD86" s="226">
        <v>-0.21418771041261658</v>
      </c>
      <c r="FE86" s="221">
        <v>2698.9858069037396</v>
      </c>
      <c r="FF86" s="226">
        <v>-0.29267142635461824</v>
      </c>
      <c r="FG86" s="221">
        <v>-0.13719891620867669</v>
      </c>
      <c r="FH86" s="226">
        <v>0</v>
      </c>
      <c r="FI86" s="232"/>
      <c r="FJ86" s="393">
        <v>131</v>
      </c>
      <c r="FK86" s="430"/>
      <c r="FL86" s="468">
        <v>0.63119612068965525</v>
      </c>
      <c r="FM86" s="469">
        <v>3879.4320798738468</v>
      </c>
      <c r="FN86" s="472">
        <v>12.26104525862069</v>
      </c>
      <c r="FO86" s="386">
        <v>2237.7140042950928</v>
      </c>
      <c r="FQ86" s="390">
        <v>325.57</v>
      </c>
      <c r="FR86" s="391">
        <v>402838.61333333328</v>
      </c>
      <c r="FS86" s="392">
        <v>4.7188957354268098E-4</v>
      </c>
      <c r="FT86" s="278">
        <v>7550.2331766828956</v>
      </c>
      <c r="FV86" s="555">
        <v>0</v>
      </c>
      <c r="FW86" s="551">
        <v>0</v>
      </c>
      <c r="FX86" s="547">
        <v>898</v>
      </c>
      <c r="FY86" s="545">
        <v>1194</v>
      </c>
      <c r="FZ86" s="555">
        <v>0</v>
      </c>
    </row>
    <row r="87" spans="1:182" x14ac:dyDescent="0.2">
      <c r="A87" s="65">
        <v>84</v>
      </c>
      <c r="B87" s="65">
        <v>326</v>
      </c>
      <c r="C87" s="66">
        <v>4106</v>
      </c>
      <c r="D87" s="67" t="s">
        <v>185</v>
      </c>
      <c r="E87" s="75"/>
      <c r="F87" s="220">
        <v>728.66666666666663</v>
      </c>
      <c r="G87" s="220">
        <v>1261337.6666666667</v>
      </c>
      <c r="H87" s="214">
        <v>1.84</v>
      </c>
      <c r="I87" s="220">
        <v>685509.60144927527</v>
      </c>
      <c r="J87" s="220">
        <v>123251.33333333333</v>
      </c>
      <c r="K87" s="209">
        <v>0</v>
      </c>
      <c r="L87" s="216">
        <v>1.65</v>
      </c>
      <c r="M87" s="220">
        <v>1131090.8423913044</v>
      </c>
      <c r="N87" s="220">
        <v>127348.48999999999</v>
      </c>
      <c r="O87" s="220">
        <v>653</v>
      </c>
      <c r="P87" s="220">
        <v>1259092.3323913042</v>
      </c>
      <c r="Q87" s="221">
        <v>1727.9400719002347</v>
      </c>
      <c r="R87" s="221">
        <v>2681.4037114060652</v>
      </c>
      <c r="S87" s="221">
        <v>64.441623040573148</v>
      </c>
      <c r="T87" s="381">
        <v>1727.9400719002347</v>
      </c>
      <c r="U87" s="222">
        <v>2746.534559255173</v>
      </c>
      <c r="V87" s="222">
        <v>62.913465482438028</v>
      </c>
      <c r="W87" s="223">
        <v>257060.1536350353</v>
      </c>
      <c r="X87" s="224">
        <v>352.78154661715735</v>
      </c>
      <c r="Y87" s="225">
        <v>77.598222515561091</v>
      </c>
      <c r="Z87" s="223">
        <v>164158</v>
      </c>
      <c r="AA87" s="224">
        <v>225.28545288197623</v>
      </c>
      <c r="AB87" s="226">
        <v>85.99999550944726</v>
      </c>
      <c r="AC87" s="227">
        <v>0</v>
      </c>
      <c r="AD87" s="228">
        <v>0</v>
      </c>
      <c r="AE87" s="229">
        <v>164158</v>
      </c>
      <c r="AF87" s="230">
        <v>225.28545288197623</v>
      </c>
      <c r="AG87" s="231">
        <v>85.99999550944726</v>
      </c>
      <c r="AH87" s="223">
        <v>421218.15363503527</v>
      </c>
      <c r="AI87" s="224">
        <v>578.06699949913354</v>
      </c>
      <c r="AJ87" s="226">
        <v>85.99999550944726</v>
      </c>
      <c r="AK87" s="232">
        <v>0</v>
      </c>
      <c r="AL87" s="444">
        <v>1.2900274473924978</v>
      </c>
      <c r="AM87" s="232">
        <v>33724.925685915659</v>
      </c>
      <c r="AN87" s="232">
        <v>24.4871912168344</v>
      </c>
      <c r="AO87" s="232">
        <v>71552.478934368977</v>
      </c>
      <c r="AP87" s="223">
        <v>105277.40462028464</v>
      </c>
      <c r="AQ87" s="224">
        <v>64.441623040573148</v>
      </c>
      <c r="AR87" s="224">
        <v>0</v>
      </c>
      <c r="AS87" s="233">
        <v>0</v>
      </c>
      <c r="AT87" s="234">
        <v>105277.40462028464</v>
      </c>
      <c r="AU87" s="254"/>
      <c r="AV87" s="221">
        <v>263.08999999999997</v>
      </c>
      <c r="AW87" s="221">
        <v>191704.9133333333</v>
      </c>
      <c r="AX87" s="271">
        <v>2.2656639062529666E-4</v>
      </c>
      <c r="AY87" s="298">
        <v>3568.4206523484222</v>
      </c>
      <c r="AZ87" s="213"/>
      <c r="BA87" s="221">
        <v>7.6266384182694802</v>
      </c>
      <c r="BB87" s="272">
        <v>-1.0645130153508926</v>
      </c>
      <c r="BC87" s="221">
        <v>-1.9436335965881144</v>
      </c>
      <c r="BD87" s="272">
        <v>0.21098117365244787</v>
      </c>
      <c r="BE87" s="221">
        <v>-1.0028337072868312</v>
      </c>
      <c r="BF87" s="272">
        <v>-2.3401035647327566</v>
      </c>
      <c r="BG87" s="221">
        <v>3422.5898402344592</v>
      </c>
      <c r="BH87" s="272">
        <v>-6.1432682259659997E-2</v>
      </c>
      <c r="BI87" s="221">
        <v>-0.78305068104288533</v>
      </c>
      <c r="BJ87" s="445">
        <v>0</v>
      </c>
      <c r="BL87" s="412">
        <v>0</v>
      </c>
      <c r="BM87" s="425"/>
      <c r="BN87" s="235">
        <v>729</v>
      </c>
      <c r="BO87" s="302">
        <v>1.84</v>
      </c>
      <c r="BP87" s="232">
        <v>1.84</v>
      </c>
      <c r="BQ87" s="71">
        <v>102593010</v>
      </c>
      <c r="BR87" s="235">
        <v>727</v>
      </c>
      <c r="BS87" s="302">
        <v>1.84</v>
      </c>
      <c r="BT87" s="232">
        <v>1.84</v>
      </c>
      <c r="BU87" s="71">
        <v>101290720</v>
      </c>
      <c r="BV87" s="235">
        <v>730</v>
      </c>
      <c r="BW87" s="302">
        <v>1.84</v>
      </c>
      <c r="BX87" s="232">
        <v>1.84</v>
      </c>
      <c r="BY87" s="71">
        <v>102194750</v>
      </c>
      <c r="BZ87" s="463">
        <v>-15121</v>
      </c>
      <c r="CA87" s="235">
        <v>1098625</v>
      </c>
      <c r="CB87" s="235">
        <v>10343</v>
      </c>
      <c r="CC87" s="235">
        <v>-8506</v>
      </c>
      <c r="CD87" s="235">
        <v>-58</v>
      </c>
      <c r="CE87" s="235">
        <v>0</v>
      </c>
      <c r="CF87" s="235">
        <v>113701</v>
      </c>
      <c r="CG87" s="235">
        <v>4855</v>
      </c>
      <c r="CH87" s="235">
        <v>-2895</v>
      </c>
      <c r="CI87" s="235">
        <v>7353</v>
      </c>
      <c r="CJ87" s="235">
        <v>69</v>
      </c>
      <c r="CK87" s="235">
        <v>45480</v>
      </c>
      <c r="CL87" s="235">
        <v>36498</v>
      </c>
      <c r="CM87" s="235">
        <v>0</v>
      </c>
      <c r="CN87" s="235">
        <v>0</v>
      </c>
      <c r="CO87" s="235">
        <v>0</v>
      </c>
      <c r="CP87" s="235">
        <v>748</v>
      </c>
      <c r="CQ87" s="235">
        <v>115</v>
      </c>
      <c r="CR87" s="235">
        <v>0</v>
      </c>
      <c r="CS87" s="235">
        <v>0</v>
      </c>
      <c r="CT87" s="235">
        <v>406</v>
      </c>
      <c r="CU87" s="235">
        <v>5441</v>
      </c>
      <c r="CV87" s="235">
        <v>0</v>
      </c>
      <c r="CW87" s="235">
        <v>1297054</v>
      </c>
      <c r="CX87" s="463">
        <v>-7141</v>
      </c>
      <c r="CY87" s="544">
        <v>1164281</v>
      </c>
      <c r="CZ87" s="544">
        <v>8221</v>
      </c>
      <c r="DA87" s="544">
        <v>-7762</v>
      </c>
      <c r="DB87" s="544">
        <v>-587</v>
      </c>
      <c r="DC87" s="544">
        <v>0</v>
      </c>
      <c r="DD87" s="544">
        <v>123589</v>
      </c>
      <c r="DE87" s="544">
        <v>4140</v>
      </c>
      <c r="DF87" s="544">
        <v>-2038</v>
      </c>
      <c r="DG87" s="544">
        <v>15119</v>
      </c>
      <c r="DH87" s="544">
        <v>0</v>
      </c>
      <c r="DI87" s="544">
        <v>51984</v>
      </c>
      <c r="DJ87" s="544">
        <v>11726</v>
      </c>
      <c r="DK87" s="544">
        <v>0</v>
      </c>
      <c r="DL87" s="544">
        <v>0</v>
      </c>
      <c r="DM87" s="544">
        <v>0</v>
      </c>
      <c r="DN87" s="544">
        <v>560</v>
      </c>
      <c r="DO87" s="544">
        <v>352</v>
      </c>
      <c r="DP87" s="544">
        <v>-74</v>
      </c>
      <c r="DQ87" s="544">
        <v>0</v>
      </c>
      <c r="DR87" s="544">
        <v>27</v>
      </c>
      <c r="DS87" s="544">
        <v>5565</v>
      </c>
      <c r="DT87" s="544">
        <v>0</v>
      </c>
      <c r="DU87" s="544">
        <v>1367962</v>
      </c>
      <c r="DV87" s="463">
        <v>-13943</v>
      </c>
      <c r="DW87" s="235">
        <v>1037272</v>
      </c>
      <c r="DX87" s="235">
        <v>11153</v>
      </c>
      <c r="DY87" s="235">
        <v>-16252</v>
      </c>
      <c r="DZ87" s="235">
        <v>-1400</v>
      </c>
      <c r="EA87" s="235">
        <v>0</v>
      </c>
      <c r="EB87" s="235">
        <v>111758</v>
      </c>
      <c r="EC87" s="235">
        <v>4263</v>
      </c>
      <c r="ED87" s="235">
        <v>-4458</v>
      </c>
      <c r="EE87" s="235">
        <v>7875</v>
      </c>
      <c r="EF87" s="235">
        <v>0</v>
      </c>
      <c r="EG87" s="235">
        <v>38667</v>
      </c>
      <c r="EH87" s="235">
        <v>10908</v>
      </c>
      <c r="EI87" s="235">
        <v>0</v>
      </c>
      <c r="EJ87" s="235">
        <v>0</v>
      </c>
      <c r="EK87" s="235">
        <v>0</v>
      </c>
      <c r="EL87" s="235">
        <v>495</v>
      </c>
      <c r="EM87" s="235">
        <v>-34</v>
      </c>
      <c r="EN87" s="235">
        <v>0</v>
      </c>
      <c r="EO87" s="235">
        <v>0</v>
      </c>
      <c r="EP87" s="235">
        <v>0</v>
      </c>
      <c r="EQ87" s="235">
        <v>3694</v>
      </c>
      <c r="ER87" s="235">
        <v>0</v>
      </c>
      <c r="ES87" s="235">
        <v>1189998</v>
      </c>
      <c r="ET87" s="254"/>
      <c r="EU87" s="254"/>
      <c r="EV87" s="254"/>
      <c r="EW87" s="254"/>
      <c r="EY87" s="397">
        <v>6.5305074204079503</v>
      </c>
      <c r="EZ87" s="226">
        <v>-1.0755875596318478</v>
      </c>
      <c r="FA87" s="397">
        <v>-3.8024118844201076</v>
      </c>
      <c r="FB87" s="226">
        <v>8.960372564743567E-2</v>
      </c>
      <c r="FC87" s="221">
        <v>-1.8605606333272513</v>
      </c>
      <c r="FD87" s="226">
        <v>-4.5968168112009824</v>
      </c>
      <c r="FE87" s="221">
        <v>3819.1504413160292</v>
      </c>
      <c r="FF87" s="226">
        <v>2.6606457254364956E-2</v>
      </c>
      <c r="FG87" s="221">
        <v>-1.40235177560994</v>
      </c>
      <c r="FH87" s="226">
        <v>0</v>
      </c>
      <c r="FI87" s="232"/>
      <c r="FJ87" s="393">
        <v>0</v>
      </c>
      <c r="FK87" s="430"/>
      <c r="FL87" s="468">
        <v>1.2900274473924978</v>
      </c>
      <c r="FM87" s="469">
        <v>33946.87023768264</v>
      </c>
      <c r="FN87" s="472">
        <v>24.4871912168344</v>
      </c>
      <c r="FO87" s="386">
        <v>71423.534150534819</v>
      </c>
      <c r="FQ87" s="390">
        <v>295.56</v>
      </c>
      <c r="FR87" s="391">
        <v>215364.72</v>
      </c>
      <c r="FS87" s="392">
        <v>2.5228059702619765E-4</v>
      </c>
      <c r="FT87" s="278">
        <v>4036.4895524191625</v>
      </c>
      <c r="FV87" s="555">
        <v>0</v>
      </c>
      <c r="FW87" s="551">
        <v>0</v>
      </c>
      <c r="FX87" s="547">
        <v>1959</v>
      </c>
      <c r="FY87" s="545">
        <v>2215</v>
      </c>
      <c r="FZ87" s="555">
        <v>0</v>
      </c>
    </row>
    <row r="88" spans="1:182" x14ac:dyDescent="0.2">
      <c r="A88" s="65">
        <v>85</v>
      </c>
      <c r="B88" s="65">
        <v>976</v>
      </c>
      <c r="C88" s="66">
        <v>4506</v>
      </c>
      <c r="D88" s="67" t="s">
        <v>239</v>
      </c>
      <c r="E88" s="75"/>
      <c r="F88" s="220">
        <v>340.33333333333331</v>
      </c>
      <c r="G88" s="220">
        <v>475272.66666666669</v>
      </c>
      <c r="H88" s="214">
        <v>1.5</v>
      </c>
      <c r="I88" s="220">
        <v>316848.4444444445</v>
      </c>
      <c r="J88" s="220">
        <v>54164.666666666664</v>
      </c>
      <c r="K88" s="209">
        <v>0</v>
      </c>
      <c r="L88" s="216">
        <v>1.65</v>
      </c>
      <c r="M88" s="220">
        <v>522799.93333333335</v>
      </c>
      <c r="N88" s="220">
        <v>55256.47</v>
      </c>
      <c r="O88" s="220">
        <v>182</v>
      </c>
      <c r="P88" s="220">
        <v>578238.40333333332</v>
      </c>
      <c r="Q88" s="221">
        <v>1699.0354652301667</v>
      </c>
      <c r="R88" s="221">
        <v>2681.4037114060652</v>
      </c>
      <c r="S88" s="221">
        <v>63.363657550068517</v>
      </c>
      <c r="T88" s="381">
        <v>1699.0354652301667</v>
      </c>
      <c r="U88" s="222">
        <v>2746.534559255173</v>
      </c>
      <c r="V88" s="222">
        <v>61.861062680053244</v>
      </c>
      <c r="W88" s="223">
        <v>123703.08411928972</v>
      </c>
      <c r="X88" s="224">
        <v>363.47625108508242</v>
      </c>
      <c r="Y88" s="225">
        <v>76.919104256543164</v>
      </c>
      <c r="Z88" s="223">
        <v>82870</v>
      </c>
      <c r="AA88" s="224">
        <v>243.49657198824684</v>
      </c>
      <c r="AB88" s="226">
        <v>86.000040892547261</v>
      </c>
      <c r="AC88" s="227">
        <v>0</v>
      </c>
      <c r="AD88" s="228">
        <v>0</v>
      </c>
      <c r="AE88" s="229">
        <v>82870</v>
      </c>
      <c r="AF88" s="230">
        <v>243.49657198824684</v>
      </c>
      <c r="AG88" s="231">
        <v>86.000040892547261</v>
      </c>
      <c r="AH88" s="223">
        <v>206573.08411928971</v>
      </c>
      <c r="AI88" s="224">
        <v>606.97282307332921</v>
      </c>
      <c r="AJ88" s="226">
        <v>86.000040892547247</v>
      </c>
      <c r="AK88" s="232">
        <v>0</v>
      </c>
      <c r="AL88" s="444">
        <v>0.92850146914789422</v>
      </c>
      <c r="AM88" s="232">
        <v>7583.8760385992418</v>
      </c>
      <c r="AN88" s="232">
        <v>28.237022526934378</v>
      </c>
      <c r="AO88" s="232">
        <v>43689.444574369336</v>
      </c>
      <c r="AP88" s="223">
        <v>51273.320612968579</v>
      </c>
      <c r="AQ88" s="224">
        <v>63.363657550068517</v>
      </c>
      <c r="AR88" s="224">
        <v>0</v>
      </c>
      <c r="AS88" s="233">
        <v>0</v>
      </c>
      <c r="AT88" s="234">
        <v>51273.320612968579</v>
      </c>
      <c r="AU88" s="254"/>
      <c r="AV88" s="221">
        <v>367.93</v>
      </c>
      <c r="AW88" s="221">
        <v>125218.84333333332</v>
      </c>
      <c r="AX88" s="271">
        <v>1.4798985002005595E-4</v>
      </c>
      <c r="AY88" s="298">
        <v>2330.8401378158815</v>
      </c>
      <c r="AZ88" s="213"/>
      <c r="BA88" s="221">
        <v>7.6965242984144639</v>
      </c>
      <c r="BB88" s="272">
        <v>-1.0628416739810604</v>
      </c>
      <c r="BC88" s="221">
        <v>-29.682173363666617</v>
      </c>
      <c r="BD88" s="272">
        <v>-2.4821426428867572</v>
      </c>
      <c r="BE88" s="221">
        <v>-0.35048891204737131</v>
      </c>
      <c r="BF88" s="272">
        <v>-0.84284914766963814</v>
      </c>
      <c r="BG88" s="221">
        <v>3561.1414641995229</v>
      </c>
      <c r="BH88" s="272">
        <v>-2.1795273070277087E-2</v>
      </c>
      <c r="BI88" s="221">
        <v>-1.0915095478667947</v>
      </c>
      <c r="BJ88" s="445">
        <v>0</v>
      </c>
      <c r="BL88" s="412">
        <v>0</v>
      </c>
      <c r="BM88" s="425"/>
      <c r="BN88" s="235">
        <v>339</v>
      </c>
      <c r="BO88" s="302">
        <v>1.5</v>
      </c>
      <c r="BP88" s="232">
        <v>1.5</v>
      </c>
      <c r="BQ88" s="71">
        <v>42309150</v>
      </c>
      <c r="BR88" s="235">
        <v>341</v>
      </c>
      <c r="BS88" s="302">
        <v>1.5</v>
      </c>
      <c r="BT88" s="232">
        <v>1.5</v>
      </c>
      <c r="BU88" s="71">
        <v>48513790</v>
      </c>
      <c r="BV88" s="235">
        <v>337</v>
      </c>
      <c r="BW88" s="302">
        <v>1.5</v>
      </c>
      <c r="BX88" s="232">
        <v>1.5</v>
      </c>
      <c r="BY88" s="71">
        <v>48986170</v>
      </c>
      <c r="BZ88" s="463">
        <v>-6002</v>
      </c>
      <c r="CA88" s="235">
        <v>433282</v>
      </c>
      <c r="CB88" s="235">
        <v>4945</v>
      </c>
      <c r="CC88" s="235">
        <v>-7212</v>
      </c>
      <c r="CD88" s="235">
        <v>0</v>
      </c>
      <c r="CE88" s="235">
        <v>0</v>
      </c>
      <c r="CF88" s="235">
        <v>21369</v>
      </c>
      <c r="CG88" s="235">
        <v>2628</v>
      </c>
      <c r="CH88" s="235">
        <v>-663</v>
      </c>
      <c r="CI88" s="235">
        <v>12892</v>
      </c>
      <c r="CJ88" s="235">
        <v>82</v>
      </c>
      <c r="CK88" s="235">
        <v>10838</v>
      </c>
      <c r="CL88" s="235">
        <v>8837</v>
      </c>
      <c r="CM88" s="235">
        <v>0</v>
      </c>
      <c r="CN88" s="235">
        <v>0</v>
      </c>
      <c r="CO88" s="235">
        <v>0</v>
      </c>
      <c r="CP88" s="235">
        <v>591</v>
      </c>
      <c r="CQ88" s="235">
        <v>50</v>
      </c>
      <c r="CR88" s="235">
        <v>0</v>
      </c>
      <c r="CS88" s="235">
        <v>0</v>
      </c>
      <c r="CT88" s="235">
        <v>0</v>
      </c>
      <c r="CU88" s="235">
        <v>11888</v>
      </c>
      <c r="CV88" s="235">
        <v>0</v>
      </c>
      <c r="CW88" s="235">
        <v>493525</v>
      </c>
      <c r="CX88" s="463">
        <v>-1370</v>
      </c>
      <c r="CY88" s="544">
        <v>392739</v>
      </c>
      <c r="CZ88" s="544">
        <v>1996</v>
      </c>
      <c r="DA88" s="544">
        <v>-4397</v>
      </c>
      <c r="DB88" s="544">
        <v>0</v>
      </c>
      <c r="DC88" s="544">
        <v>0</v>
      </c>
      <c r="DD88" s="544">
        <v>21201</v>
      </c>
      <c r="DE88" s="544">
        <v>1648</v>
      </c>
      <c r="DF88" s="544">
        <v>-611</v>
      </c>
      <c r="DG88" s="544">
        <v>8265</v>
      </c>
      <c r="DH88" s="544">
        <v>75</v>
      </c>
      <c r="DI88" s="544">
        <v>67</v>
      </c>
      <c r="DJ88" s="544">
        <v>6899</v>
      </c>
      <c r="DK88" s="544">
        <v>0</v>
      </c>
      <c r="DL88" s="544">
        <v>0</v>
      </c>
      <c r="DM88" s="544">
        <v>0</v>
      </c>
      <c r="DN88" s="544">
        <v>-406</v>
      </c>
      <c r="DO88" s="544">
        <v>67</v>
      </c>
      <c r="DP88" s="544">
        <v>-73</v>
      </c>
      <c r="DQ88" s="544">
        <v>0</v>
      </c>
      <c r="DR88" s="544">
        <v>0</v>
      </c>
      <c r="DS88" s="544">
        <v>3273</v>
      </c>
      <c r="DT88" s="544">
        <v>0</v>
      </c>
      <c r="DU88" s="544">
        <v>429373</v>
      </c>
      <c r="DV88" s="463">
        <v>-6561</v>
      </c>
      <c r="DW88" s="235">
        <v>489545</v>
      </c>
      <c r="DX88" s="235">
        <v>11957</v>
      </c>
      <c r="DY88" s="235">
        <v>-14235</v>
      </c>
      <c r="DZ88" s="235">
        <v>0</v>
      </c>
      <c r="EA88" s="235">
        <v>0</v>
      </c>
      <c r="EB88" s="235">
        <v>27185</v>
      </c>
      <c r="EC88" s="235">
        <v>2607</v>
      </c>
      <c r="ED88" s="235">
        <v>-694</v>
      </c>
      <c r="EE88" s="235">
        <v>12555</v>
      </c>
      <c r="EF88" s="235">
        <v>0</v>
      </c>
      <c r="EG88" s="235">
        <v>2403</v>
      </c>
      <c r="EH88" s="235">
        <v>3383</v>
      </c>
      <c r="EI88" s="235">
        <v>0</v>
      </c>
      <c r="EJ88" s="235">
        <v>0</v>
      </c>
      <c r="EK88" s="235">
        <v>0</v>
      </c>
      <c r="EL88" s="235">
        <v>14</v>
      </c>
      <c r="EM88" s="235">
        <v>27</v>
      </c>
      <c r="EN88" s="235">
        <v>0</v>
      </c>
      <c r="EO88" s="235">
        <v>0</v>
      </c>
      <c r="EP88" s="235">
        <v>0</v>
      </c>
      <c r="EQ88" s="235">
        <v>4154</v>
      </c>
      <c r="ER88" s="235">
        <v>0</v>
      </c>
      <c r="ES88" s="235">
        <v>532340</v>
      </c>
      <c r="ET88" s="254"/>
      <c r="EU88" s="254"/>
      <c r="EV88" s="254"/>
      <c r="EW88" s="254"/>
      <c r="EY88" s="397">
        <v>8.3367973355160832</v>
      </c>
      <c r="EZ88" s="226">
        <v>-1.0330207934608879</v>
      </c>
      <c r="FA88" s="397">
        <v>-58.472190900865975</v>
      </c>
      <c r="FB88" s="226">
        <v>-3.7405270459199311</v>
      </c>
      <c r="FC88" s="221">
        <v>-0.30776163283903807</v>
      </c>
      <c r="FD88" s="226">
        <v>-0.73924260126311558</v>
      </c>
      <c r="FE88" s="221">
        <v>4028.678834678507</v>
      </c>
      <c r="FF88" s="226">
        <v>8.6327840998872571E-2</v>
      </c>
      <c r="FG88" s="221">
        <v>-1.3997795704107017</v>
      </c>
      <c r="FH88" s="226">
        <v>0</v>
      </c>
      <c r="FI88" s="232"/>
      <c r="FJ88" s="393">
        <v>0</v>
      </c>
      <c r="FK88" s="430"/>
      <c r="FL88" s="468">
        <v>0.93215339233038352</v>
      </c>
      <c r="FM88" s="469">
        <v>7791.7625043208673</v>
      </c>
      <c r="FN88" s="472">
        <v>28.348082595870206</v>
      </c>
      <c r="FO88" s="386">
        <v>43528.255003566301</v>
      </c>
      <c r="FQ88" s="390">
        <v>324.57</v>
      </c>
      <c r="FR88" s="391">
        <v>110029.23</v>
      </c>
      <c r="FS88" s="392">
        <v>1.2888944779225128E-4</v>
      </c>
      <c r="FT88" s="278">
        <v>2062.2311646760204</v>
      </c>
      <c r="FV88" s="555">
        <v>0</v>
      </c>
      <c r="FW88" s="551">
        <v>0</v>
      </c>
      <c r="FX88" s="547">
        <v>546</v>
      </c>
      <c r="FY88" s="545">
        <v>730</v>
      </c>
      <c r="FZ88" s="555">
        <v>0</v>
      </c>
    </row>
    <row r="89" spans="1:182" x14ac:dyDescent="0.2">
      <c r="A89" s="65">
        <v>86</v>
      </c>
      <c r="B89" s="65">
        <v>694</v>
      </c>
      <c r="C89" s="66">
        <v>6514</v>
      </c>
      <c r="D89" s="67" t="s">
        <v>329</v>
      </c>
      <c r="E89" s="75"/>
      <c r="F89" s="220">
        <v>396.66666666666669</v>
      </c>
      <c r="G89" s="220">
        <v>694506.66666666663</v>
      </c>
      <c r="H89" s="214">
        <v>1.74</v>
      </c>
      <c r="I89" s="220">
        <v>399141.76245210721</v>
      </c>
      <c r="J89" s="220">
        <v>56574</v>
      </c>
      <c r="K89" s="209">
        <v>0</v>
      </c>
      <c r="L89" s="216">
        <v>1.65</v>
      </c>
      <c r="M89" s="220">
        <v>658583.908045977</v>
      </c>
      <c r="N89" s="220">
        <v>58931.183333333327</v>
      </c>
      <c r="O89" s="220">
        <v>107.66666666666667</v>
      </c>
      <c r="P89" s="220">
        <v>717622.75804597698</v>
      </c>
      <c r="Q89" s="221">
        <v>1809.1330034772527</v>
      </c>
      <c r="R89" s="221">
        <v>2681.4037114060652</v>
      </c>
      <c r="S89" s="221">
        <v>67.469624054804711</v>
      </c>
      <c r="T89" s="381">
        <v>1809.1330034772527</v>
      </c>
      <c r="U89" s="222">
        <v>2746.534559255173</v>
      </c>
      <c r="V89" s="222">
        <v>65.869661001748597</v>
      </c>
      <c r="W89" s="223">
        <v>128020.26423368536</v>
      </c>
      <c r="X89" s="224">
        <v>322.74016193366054</v>
      </c>
      <c r="Y89" s="225">
        <v>79.505863154526963</v>
      </c>
      <c r="Z89" s="223">
        <v>69073</v>
      </c>
      <c r="AA89" s="224">
        <v>174.13361344537813</v>
      </c>
      <c r="AB89" s="226">
        <v>85.99998459937521</v>
      </c>
      <c r="AC89" s="227">
        <v>0</v>
      </c>
      <c r="AD89" s="228">
        <v>0</v>
      </c>
      <c r="AE89" s="229">
        <v>69073</v>
      </c>
      <c r="AF89" s="230">
        <v>174.13361344537813</v>
      </c>
      <c r="AG89" s="231">
        <v>85.99998459937521</v>
      </c>
      <c r="AH89" s="223">
        <v>197093.26423368536</v>
      </c>
      <c r="AI89" s="224">
        <v>496.87377537903865</v>
      </c>
      <c r="AJ89" s="226">
        <v>85.99998459937521</v>
      </c>
      <c r="AK89" s="232">
        <v>0</v>
      </c>
      <c r="AL89" s="444">
        <v>2.079831932773109</v>
      </c>
      <c r="AM89" s="232">
        <v>39156.204802213273</v>
      </c>
      <c r="AN89" s="232">
        <v>32.130252100840337</v>
      </c>
      <c r="AO89" s="232">
        <v>63348.675735845012</v>
      </c>
      <c r="AP89" s="223">
        <v>102504.88053805829</v>
      </c>
      <c r="AQ89" s="224">
        <v>67.469624054804711</v>
      </c>
      <c r="AR89" s="224">
        <v>0</v>
      </c>
      <c r="AS89" s="233">
        <v>0</v>
      </c>
      <c r="AT89" s="234">
        <v>102504.88053805829</v>
      </c>
      <c r="AU89" s="254"/>
      <c r="AV89" s="221">
        <v>703.25</v>
      </c>
      <c r="AW89" s="221">
        <v>278955.83333333337</v>
      </c>
      <c r="AX89" s="271">
        <v>3.2968386257430213E-4</v>
      </c>
      <c r="AY89" s="298">
        <v>5192.5208355452587</v>
      </c>
      <c r="AZ89" s="213"/>
      <c r="BA89" s="221">
        <v>68.692973114891473</v>
      </c>
      <c r="BB89" s="272">
        <v>0.39590633217307436</v>
      </c>
      <c r="BC89" s="221">
        <v>-7.1441150115315324</v>
      </c>
      <c r="BD89" s="272">
        <v>-0.29393150284958292</v>
      </c>
      <c r="BE89" s="221">
        <v>-0.31522021303721665</v>
      </c>
      <c r="BF89" s="272">
        <v>-0.76190082745250542</v>
      </c>
      <c r="BG89" s="221">
        <v>3989.8234352867889</v>
      </c>
      <c r="BH89" s="272">
        <v>0.10084379974478948</v>
      </c>
      <c r="BI89" s="221">
        <v>-0.19019244946845087</v>
      </c>
      <c r="BJ89" s="445">
        <v>0</v>
      </c>
      <c r="BL89" s="412">
        <v>85.62</v>
      </c>
      <c r="BM89" s="425"/>
      <c r="BN89" s="235">
        <v>395</v>
      </c>
      <c r="BO89" s="302">
        <v>1.74</v>
      </c>
      <c r="BP89" s="232">
        <v>1.74</v>
      </c>
      <c r="BQ89" s="71">
        <v>46532500</v>
      </c>
      <c r="BR89" s="235">
        <v>388</v>
      </c>
      <c r="BS89" s="302">
        <v>1.74</v>
      </c>
      <c r="BT89" s="232">
        <v>1.74</v>
      </c>
      <c r="BU89" s="71">
        <v>50424833</v>
      </c>
      <c r="BV89" s="235">
        <v>400</v>
      </c>
      <c r="BW89" s="302">
        <v>1.74</v>
      </c>
      <c r="BX89" s="232">
        <v>1.74</v>
      </c>
      <c r="BY89" s="71">
        <v>53780333</v>
      </c>
      <c r="BZ89" s="463">
        <v>-18538</v>
      </c>
      <c r="CA89" s="235">
        <v>695131</v>
      </c>
      <c r="CB89" s="235">
        <v>5470</v>
      </c>
      <c r="CC89" s="235">
        <v>-12235</v>
      </c>
      <c r="CD89" s="235">
        <v>-38</v>
      </c>
      <c r="CE89" s="235">
        <v>0</v>
      </c>
      <c r="CF89" s="235">
        <v>28399</v>
      </c>
      <c r="CG89" s="235">
        <v>1326</v>
      </c>
      <c r="CH89" s="235">
        <v>-2196</v>
      </c>
      <c r="CI89" s="235">
        <v>5671</v>
      </c>
      <c r="CJ89" s="235">
        <v>0</v>
      </c>
      <c r="CK89" s="235">
        <v>5909</v>
      </c>
      <c r="CL89" s="235">
        <v>8335</v>
      </c>
      <c r="CM89" s="235">
        <v>-1057</v>
      </c>
      <c r="CN89" s="235">
        <v>0</v>
      </c>
      <c r="CO89" s="235">
        <v>0</v>
      </c>
      <c r="CP89" s="235">
        <v>2939</v>
      </c>
      <c r="CQ89" s="235">
        <v>29</v>
      </c>
      <c r="CR89" s="235">
        <v>-425</v>
      </c>
      <c r="CS89" s="235">
        <v>0</v>
      </c>
      <c r="CT89" s="235">
        <v>0</v>
      </c>
      <c r="CU89" s="235">
        <v>4285</v>
      </c>
      <c r="CV89" s="235">
        <v>0</v>
      </c>
      <c r="CW89" s="235">
        <v>723005</v>
      </c>
      <c r="CX89" s="463">
        <v>-16508</v>
      </c>
      <c r="CY89" s="544">
        <v>691639</v>
      </c>
      <c r="CZ89" s="544">
        <v>11690</v>
      </c>
      <c r="DA89" s="544">
        <v>-12076</v>
      </c>
      <c r="DB89" s="544">
        <v>0</v>
      </c>
      <c r="DC89" s="544">
        <v>0</v>
      </c>
      <c r="DD89" s="544">
        <v>21311</v>
      </c>
      <c r="DE89" s="544">
        <v>1484</v>
      </c>
      <c r="DF89" s="544">
        <v>-1841</v>
      </c>
      <c r="DG89" s="544">
        <v>17875</v>
      </c>
      <c r="DH89" s="544">
        <v>0</v>
      </c>
      <c r="DI89" s="544">
        <v>2095</v>
      </c>
      <c r="DJ89" s="544">
        <v>-161</v>
      </c>
      <c r="DK89" s="544">
        <v>-945</v>
      </c>
      <c r="DL89" s="544">
        <v>0</v>
      </c>
      <c r="DM89" s="544">
        <v>0</v>
      </c>
      <c r="DN89" s="544">
        <v>3048</v>
      </c>
      <c r="DO89" s="544">
        <v>464</v>
      </c>
      <c r="DP89" s="544">
        <v>-230</v>
      </c>
      <c r="DQ89" s="544">
        <v>0</v>
      </c>
      <c r="DR89" s="544">
        <v>0</v>
      </c>
      <c r="DS89" s="544">
        <v>1820</v>
      </c>
      <c r="DT89" s="544">
        <v>0</v>
      </c>
      <c r="DU89" s="544">
        <v>719665</v>
      </c>
      <c r="DV89" s="463">
        <v>-16603</v>
      </c>
      <c r="DW89" s="235">
        <v>623727</v>
      </c>
      <c r="DX89" s="235">
        <v>10735</v>
      </c>
      <c r="DY89" s="235">
        <v>-9411</v>
      </c>
      <c r="DZ89" s="235">
        <v>0</v>
      </c>
      <c r="EA89" s="235">
        <v>0</v>
      </c>
      <c r="EB89" s="235">
        <v>29096</v>
      </c>
      <c r="EC89" s="235">
        <v>1031</v>
      </c>
      <c r="ED89" s="235">
        <v>-1570</v>
      </c>
      <c r="EE89" s="235">
        <v>3770</v>
      </c>
      <c r="EF89" s="235">
        <v>0</v>
      </c>
      <c r="EG89" s="235">
        <v>-3429</v>
      </c>
      <c r="EH89" s="235">
        <v>1404</v>
      </c>
      <c r="EI89" s="235">
        <v>-194</v>
      </c>
      <c r="EJ89" s="235">
        <v>0</v>
      </c>
      <c r="EK89" s="235">
        <v>0</v>
      </c>
      <c r="EL89" s="235">
        <v>2597</v>
      </c>
      <c r="EM89" s="235">
        <v>21</v>
      </c>
      <c r="EN89" s="235">
        <v>-217</v>
      </c>
      <c r="EO89" s="235">
        <v>0</v>
      </c>
      <c r="EP89" s="235">
        <v>0</v>
      </c>
      <c r="EQ89" s="235">
        <v>2165</v>
      </c>
      <c r="ER89" s="235">
        <v>0</v>
      </c>
      <c r="ES89" s="235">
        <v>643122</v>
      </c>
      <c r="ET89" s="254"/>
      <c r="EU89" s="254"/>
      <c r="EV89" s="254"/>
      <c r="EW89" s="254"/>
      <c r="EY89" s="397">
        <v>65.190467758099715</v>
      </c>
      <c r="EZ89" s="226">
        <v>0.30678455815901667</v>
      </c>
      <c r="FA89" s="397">
        <v>-9.3289527101122474</v>
      </c>
      <c r="FB89" s="226">
        <v>-0.29758229298342759</v>
      </c>
      <c r="FC89" s="221">
        <v>-0.28614056448897629</v>
      </c>
      <c r="FD89" s="226">
        <v>-0.68552999864534025</v>
      </c>
      <c r="FE89" s="221">
        <v>4573.4201618164961</v>
      </c>
      <c r="FF89" s="226">
        <v>0.24159417658910265</v>
      </c>
      <c r="FG89" s="221">
        <v>-0.22948047751471345</v>
      </c>
      <c r="FH89" s="226">
        <v>0</v>
      </c>
      <c r="FI89" s="232"/>
      <c r="FJ89" s="393">
        <v>85.62</v>
      </c>
      <c r="FK89" s="430"/>
      <c r="FL89" s="468">
        <v>2.0921386306001692</v>
      </c>
      <c r="FM89" s="469">
        <v>39232.152778980242</v>
      </c>
      <c r="FN89" s="472">
        <v>32.320371935756555</v>
      </c>
      <c r="FO89" s="386">
        <v>62959.653361780824</v>
      </c>
      <c r="FQ89" s="390">
        <v>995.79</v>
      </c>
      <c r="FR89" s="391">
        <v>392673.18999999994</v>
      </c>
      <c r="FS89" s="392">
        <v>4.599816850660662E-4</v>
      </c>
      <c r="FT89" s="278">
        <v>7359.7069610570588</v>
      </c>
      <c r="FV89" s="555">
        <v>0</v>
      </c>
      <c r="FW89" s="551">
        <v>0</v>
      </c>
      <c r="FX89" s="547">
        <v>323</v>
      </c>
      <c r="FY89" s="545">
        <v>399</v>
      </c>
      <c r="FZ89" s="555">
        <v>0</v>
      </c>
    </row>
    <row r="90" spans="1:182" x14ac:dyDescent="0.2">
      <c r="A90" s="65">
        <v>87</v>
      </c>
      <c r="B90" s="65">
        <v>576</v>
      </c>
      <c r="C90" s="66">
        <v>1206</v>
      </c>
      <c r="D90" s="67" t="s">
        <v>50</v>
      </c>
      <c r="E90" s="75"/>
      <c r="F90" s="220">
        <v>3950.3333333333335</v>
      </c>
      <c r="G90" s="220">
        <v>12454981.666666666</v>
      </c>
      <c r="H90" s="214">
        <v>1.79</v>
      </c>
      <c r="I90" s="220">
        <v>6958090.3165735565</v>
      </c>
      <c r="J90" s="220">
        <v>2844875.6666666665</v>
      </c>
      <c r="K90" s="209">
        <v>0</v>
      </c>
      <c r="L90" s="216">
        <v>1.65</v>
      </c>
      <c r="M90" s="220">
        <v>11480849.022346368</v>
      </c>
      <c r="N90" s="220">
        <v>2348428.2933333335</v>
      </c>
      <c r="O90" s="220">
        <v>21266.666666666668</v>
      </c>
      <c r="P90" s="220">
        <v>13850543.982346369</v>
      </c>
      <c r="Q90" s="221">
        <v>3506.1709515685684</v>
      </c>
      <c r="R90" s="221">
        <v>2681.4037114060652</v>
      </c>
      <c r="S90" s="221">
        <v>130.75878640184376</v>
      </c>
      <c r="T90" s="381">
        <v>3506.1709515685684</v>
      </c>
      <c r="U90" s="222">
        <v>2746.534559255173</v>
      </c>
      <c r="V90" s="222">
        <v>127.65799504519615</v>
      </c>
      <c r="W90" s="223">
        <v>-1205499.0427904513</v>
      </c>
      <c r="X90" s="224">
        <v>-305.16387886012603</v>
      </c>
      <c r="Y90" s="225">
        <v>119.37803543316157</v>
      </c>
      <c r="Z90" s="223">
        <v>0</v>
      </c>
      <c r="AA90" s="224">
        <v>0</v>
      </c>
      <c r="AB90" s="226">
        <v>119.37803543316157</v>
      </c>
      <c r="AC90" s="227">
        <v>0</v>
      </c>
      <c r="AD90" s="228">
        <v>0</v>
      </c>
      <c r="AE90" s="229">
        <v>0</v>
      </c>
      <c r="AF90" s="230">
        <v>0</v>
      </c>
      <c r="AG90" s="231">
        <v>119.37803543316157</v>
      </c>
      <c r="AH90" s="223">
        <v>-1205499.0427904513</v>
      </c>
      <c r="AI90" s="224">
        <v>-305.16387886012603</v>
      </c>
      <c r="AJ90" s="226">
        <v>119.37803543316157</v>
      </c>
      <c r="AK90" s="232">
        <v>0</v>
      </c>
      <c r="AL90" s="444">
        <v>4.3383680702050462</v>
      </c>
      <c r="AM90" s="232">
        <v>982222.17800126318</v>
      </c>
      <c r="AN90" s="232">
        <v>23.654459539279383</v>
      </c>
      <c r="AO90" s="232">
        <v>361436.526919169</v>
      </c>
      <c r="AP90" s="223">
        <v>1343658.7049204321</v>
      </c>
      <c r="AQ90" s="224">
        <v>130.75878640184376</v>
      </c>
      <c r="AR90" s="224">
        <v>0</v>
      </c>
      <c r="AS90" s="233">
        <v>0</v>
      </c>
      <c r="AT90" s="234">
        <v>1343658.7049204321</v>
      </c>
      <c r="AU90" s="254"/>
      <c r="AV90" s="221">
        <v>621.9</v>
      </c>
      <c r="AW90" s="221">
        <v>2456712.2999999998</v>
      </c>
      <c r="AX90" s="271">
        <v>2.9034646475020152E-3</v>
      </c>
      <c r="AY90" s="298">
        <v>45729.56819815674</v>
      </c>
      <c r="AZ90" s="213"/>
      <c r="BA90" s="221">
        <v>101.59410308669175</v>
      </c>
      <c r="BB90" s="272">
        <v>1.1827465282471927</v>
      </c>
      <c r="BC90" s="221">
        <v>1.649291425909716</v>
      </c>
      <c r="BD90" s="272">
        <v>0.55981683805222848</v>
      </c>
      <c r="BE90" s="221">
        <v>0.6065864281353206</v>
      </c>
      <c r="BF90" s="272">
        <v>1.3538193794774331</v>
      </c>
      <c r="BG90" s="221">
        <v>4721.8155796724404</v>
      </c>
      <c r="BH90" s="272">
        <v>0.31025507418603288</v>
      </c>
      <c r="BI90" s="221">
        <v>0.6965319178977053</v>
      </c>
      <c r="BJ90" s="445">
        <v>0</v>
      </c>
      <c r="BL90" s="412">
        <v>1766</v>
      </c>
      <c r="BM90" s="425"/>
      <c r="BN90" s="235">
        <v>3982</v>
      </c>
      <c r="BO90" s="302">
        <v>1.79</v>
      </c>
      <c r="BP90" s="232">
        <v>1.79</v>
      </c>
      <c r="BQ90" s="71">
        <v>1616467129</v>
      </c>
      <c r="BR90" s="235">
        <v>3896</v>
      </c>
      <c r="BS90" s="302">
        <v>1.79</v>
      </c>
      <c r="BT90" s="232">
        <v>1.79</v>
      </c>
      <c r="BU90" s="71">
        <v>2418634400</v>
      </c>
      <c r="BV90" s="235">
        <v>3879</v>
      </c>
      <c r="BW90" s="302">
        <v>1.79</v>
      </c>
      <c r="BX90" s="232">
        <v>1.79</v>
      </c>
      <c r="BY90" s="71">
        <v>2474281770</v>
      </c>
      <c r="BZ90" s="463">
        <v>-64180</v>
      </c>
      <c r="CA90" s="235">
        <v>8237964</v>
      </c>
      <c r="CB90" s="235">
        <v>416144</v>
      </c>
      <c r="CC90" s="235">
        <v>-184987</v>
      </c>
      <c r="CD90" s="235">
        <v>-5401</v>
      </c>
      <c r="CE90" s="235">
        <v>0</v>
      </c>
      <c r="CF90" s="235">
        <v>1392794</v>
      </c>
      <c r="CG90" s="235">
        <v>191169</v>
      </c>
      <c r="CH90" s="235">
        <v>-54652</v>
      </c>
      <c r="CI90" s="235">
        <v>696776</v>
      </c>
      <c r="CJ90" s="235">
        <v>1000</v>
      </c>
      <c r="CK90" s="235">
        <v>1058817</v>
      </c>
      <c r="CL90" s="235">
        <v>888919</v>
      </c>
      <c r="CM90" s="235">
        <v>-3466</v>
      </c>
      <c r="CN90" s="235">
        <v>0</v>
      </c>
      <c r="CO90" s="235">
        <v>-136000</v>
      </c>
      <c r="CP90" s="235">
        <v>45121</v>
      </c>
      <c r="CQ90" s="235">
        <v>2659</v>
      </c>
      <c r="CR90" s="235">
        <v>-501</v>
      </c>
      <c r="CS90" s="235">
        <v>0</v>
      </c>
      <c r="CT90" s="235">
        <v>639</v>
      </c>
      <c r="CU90" s="235">
        <v>39659</v>
      </c>
      <c r="CV90" s="235">
        <v>0</v>
      </c>
      <c r="CW90" s="235">
        <v>12522474</v>
      </c>
      <c r="CX90" s="463">
        <v>-32445</v>
      </c>
      <c r="CY90" s="544">
        <v>8094559</v>
      </c>
      <c r="CZ90" s="544">
        <v>403586</v>
      </c>
      <c r="DA90" s="544">
        <v>-225499</v>
      </c>
      <c r="DB90" s="544">
        <v>-3489</v>
      </c>
      <c r="DC90" s="544">
        <v>0</v>
      </c>
      <c r="DD90" s="544">
        <v>1417210</v>
      </c>
      <c r="DE90" s="544">
        <v>197367</v>
      </c>
      <c r="DF90" s="544">
        <v>-60630</v>
      </c>
      <c r="DG90" s="544">
        <v>880869</v>
      </c>
      <c r="DH90" s="544">
        <v>0</v>
      </c>
      <c r="DI90" s="544">
        <v>1469734</v>
      </c>
      <c r="DJ90" s="544">
        <v>1365262</v>
      </c>
      <c r="DK90" s="544">
        <v>-30249</v>
      </c>
      <c r="DL90" s="544">
        <v>0</v>
      </c>
      <c r="DM90" s="544">
        <v>-450000</v>
      </c>
      <c r="DN90" s="544">
        <v>11706</v>
      </c>
      <c r="DO90" s="544">
        <v>11659</v>
      </c>
      <c r="DP90" s="544">
        <v>-314</v>
      </c>
      <c r="DQ90" s="544">
        <v>0</v>
      </c>
      <c r="DR90" s="544">
        <v>101</v>
      </c>
      <c r="DS90" s="544">
        <v>9351</v>
      </c>
      <c r="DT90" s="544">
        <v>0</v>
      </c>
      <c r="DU90" s="544">
        <v>13058778</v>
      </c>
      <c r="DV90" s="463">
        <v>-86003</v>
      </c>
      <c r="DW90" s="235">
        <v>7555903</v>
      </c>
      <c r="DX90" s="235">
        <v>363516</v>
      </c>
      <c r="DY90" s="235">
        <v>-129906</v>
      </c>
      <c r="DZ90" s="235">
        <v>-6133</v>
      </c>
      <c r="EA90" s="235">
        <v>0</v>
      </c>
      <c r="EB90" s="235">
        <v>1999526</v>
      </c>
      <c r="EC90" s="235">
        <v>213634</v>
      </c>
      <c r="ED90" s="235">
        <v>-40848</v>
      </c>
      <c r="EE90" s="235">
        <v>644397</v>
      </c>
      <c r="EF90" s="235">
        <v>2045</v>
      </c>
      <c r="EG90" s="235">
        <v>176174</v>
      </c>
      <c r="EH90" s="235">
        <v>209460</v>
      </c>
      <c r="EI90" s="235">
        <v>-7397</v>
      </c>
      <c r="EJ90" s="235">
        <v>-34</v>
      </c>
      <c r="EK90" s="235">
        <v>195000</v>
      </c>
      <c r="EL90" s="235">
        <v>6668</v>
      </c>
      <c r="EM90" s="235">
        <v>10857</v>
      </c>
      <c r="EN90" s="235">
        <v>-514</v>
      </c>
      <c r="EO90" s="235">
        <v>0</v>
      </c>
      <c r="EP90" s="235">
        <v>115</v>
      </c>
      <c r="EQ90" s="235">
        <v>21189</v>
      </c>
      <c r="ER90" s="235">
        <v>0</v>
      </c>
      <c r="ES90" s="235">
        <v>11127649</v>
      </c>
      <c r="ET90" s="254"/>
      <c r="EU90" s="254"/>
      <c r="EV90" s="254"/>
      <c r="EW90" s="254"/>
      <c r="EY90" s="397">
        <v>97.963252789722006</v>
      </c>
      <c r="EZ90" s="226">
        <v>1.0791032571363564</v>
      </c>
      <c r="FA90" s="397">
        <v>0.44076452678172257</v>
      </c>
      <c r="FB90" s="226">
        <v>0.38687803028371348</v>
      </c>
      <c r="FC90" s="221">
        <v>0.60139827388818612</v>
      </c>
      <c r="FD90" s="226">
        <v>1.5193573899770758</v>
      </c>
      <c r="FE90" s="221">
        <v>5203.5223990847271</v>
      </c>
      <c r="FF90" s="226">
        <v>0.42119073105257837</v>
      </c>
      <c r="FG90" s="221">
        <v>0.64103698658614183</v>
      </c>
      <c r="FH90" s="226">
        <v>0</v>
      </c>
      <c r="FI90" s="232"/>
      <c r="FJ90" s="393">
        <v>1766</v>
      </c>
      <c r="FK90" s="430"/>
      <c r="FL90" s="468">
        <v>4.3730543505996424</v>
      </c>
      <c r="FM90" s="469">
        <v>979454.34601653251</v>
      </c>
      <c r="FN90" s="472">
        <v>23.843582546568001</v>
      </c>
      <c r="FO90" s="386">
        <v>364289.66754680924</v>
      </c>
      <c r="FQ90" s="390">
        <v>515.35</v>
      </c>
      <c r="FR90" s="391">
        <v>2019656.6500000001</v>
      </c>
      <c r="FS90" s="392">
        <v>2.365847969202803E-3</v>
      </c>
      <c r="FT90" s="278">
        <v>37853.56750724485</v>
      </c>
      <c r="FV90" s="555">
        <v>0</v>
      </c>
      <c r="FW90" s="551">
        <v>0</v>
      </c>
      <c r="FX90" s="547">
        <v>63800</v>
      </c>
      <c r="FY90" s="545">
        <v>83591</v>
      </c>
      <c r="FZ90" s="555">
        <v>0</v>
      </c>
    </row>
    <row r="91" spans="1:182" x14ac:dyDescent="0.2">
      <c r="A91" s="65">
        <v>88</v>
      </c>
      <c r="B91" s="65">
        <v>303</v>
      </c>
      <c r="C91" s="66">
        <v>5103</v>
      </c>
      <c r="D91" s="67" t="s">
        <v>254</v>
      </c>
      <c r="E91" s="75"/>
      <c r="F91" s="220">
        <v>3025.6666666666665</v>
      </c>
      <c r="G91" s="220">
        <v>6616921</v>
      </c>
      <c r="H91" s="214">
        <v>1.74</v>
      </c>
      <c r="I91" s="220">
        <v>3802828.1609195401</v>
      </c>
      <c r="J91" s="220">
        <v>533050</v>
      </c>
      <c r="K91" s="209">
        <v>0</v>
      </c>
      <c r="L91" s="216">
        <v>1.65</v>
      </c>
      <c r="M91" s="220">
        <v>6274666.4655172406</v>
      </c>
      <c r="N91" s="220">
        <v>654251.18333333347</v>
      </c>
      <c r="O91" s="220">
        <v>1698</v>
      </c>
      <c r="P91" s="220">
        <v>6930615.6488505742</v>
      </c>
      <c r="Q91" s="221">
        <v>2290.6077940455793</v>
      </c>
      <c r="R91" s="221">
        <v>2681.4037114060652</v>
      </c>
      <c r="S91" s="221">
        <v>85.425696410498304</v>
      </c>
      <c r="T91" s="381">
        <v>2290.6077940455793</v>
      </c>
      <c r="U91" s="222">
        <v>2746.534559255173</v>
      </c>
      <c r="V91" s="222">
        <v>83.399926147907806</v>
      </c>
      <c r="W91" s="223">
        <v>437494.72683200607</v>
      </c>
      <c r="X91" s="224">
        <v>144.59448942337977</v>
      </c>
      <c r="Y91" s="225">
        <v>90.818188738613941</v>
      </c>
      <c r="Z91" s="223">
        <v>0</v>
      </c>
      <c r="AA91" s="224">
        <v>0</v>
      </c>
      <c r="AB91" s="226">
        <v>90.818188738613941</v>
      </c>
      <c r="AC91" s="227">
        <v>0</v>
      </c>
      <c r="AD91" s="228">
        <v>0</v>
      </c>
      <c r="AE91" s="229">
        <v>0</v>
      </c>
      <c r="AF91" s="230">
        <v>0</v>
      </c>
      <c r="AG91" s="231">
        <v>90.818188738613941</v>
      </c>
      <c r="AH91" s="223">
        <v>437494.72683200607</v>
      </c>
      <c r="AI91" s="224">
        <v>144.59448942337977</v>
      </c>
      <c r="AJ91" s="226">
        <v>90.818188738613941</v>
      </c>
      <c r="AK91" s="232">
        <v>0</v>
      </c>
      <c r="AL91" s="444">
        <v>0.49840255591054317</v>
      </c>
      <c r="AM91" s="232">
        <v>0</v>
      </c>
      <c r="AN91" s="232">
        <v>13.876611215159194</v>
      </c>
      <c r="AO91" s="232">
        <v>38758.189151346705</v>
      </c>
      <c r="AP91" s="223">
        <v>38758.189151346705</v>
      </c>
      <c r="AQ91" s="224">
        <v>85.425696410498304</v>
      </c>
      <c r="AR91" s="224">
        <v>0</v>
      </c>
      <c r="AS91" s="233">
        <v>0</v>
      </c>
      <c r="AT91" s="234">
        <v>38758.189151346705</v>
      </c>
      <c r="AU91" s="254"/>
      <c r="AV91" s="221">
        <v>390.32</v>
      </c>
      <c r="AW91" s="221">
        <v>1180978.2133333331</v>
      </c>
      <c r="AX91" s="271">
        <v>1.3957387244259028E-3</v>
      </c>
      <c r="AY91" s="298">
        <v>21982.884909707969</v>
      </c>
      <c r="AZ91" s="213"/>
      <c r="BA91" s="221">
        <v>31.79077819279166</v>
      </c>
      <c r="BB91" s="272">
        <v>-0.48662050848429417</v>
      </c>
      <c r="BC91" s="221">
        <v>-2.6787691050239757</v>
      </c>
      <c r="BD91" s="272">
        <v>0.13960715891422376</v>
      </c>
      <c r="BE91" s="221">
        <v>7.9750094993644525E-3</v>
      </c>
      <c r="BF91" s="272">
        <v>-2.0106797596003423E-2</v>
      </c>
      <c r="BG91" s="221">
        <v>1842.5550362959295</v>
      </c>
      <c r="BH91" s="272">
        <v>-0.51345543208300293</v>
      </c>
      <c r="BI91" s="221">
        <v>3.6583821229232275E-2</v>
      </c>
      <c r="BJ91" s="445">
        <v>0</v>
      </c>
      <c r="BL91" s="412">
        <v>420.5</v>
      </c>
      <c r="BM91" s="425"/>
      <c r="BN91" s="235">
        <v>3011</v>
      </c>
      <c r="BO91" s="302">
        <v>1.74</v>
      </c>
      <c r="BP91" s="232">
        <v>1.74</v>
      </c>
      <c r="BQ91" s="71">
        <v>510322520</v>
      </c>
      <c r="BR91" s="235">
        <v>3038</v>
      </c>
      <c r="BS91" s="302">
        <v>1.74</v>
      </c>
      <c r="BT91" s="232">
        <v>1.74</v>
      </c>
      <c r="BU91" s="71">
        <v>557621710</v>
      </c>
      <c r="BV91" s="235">
        <v>3058</v>
      </c>
      <c r="BW91" s="302">
        <v>1.74</v>
      </c>
      <c r="BX91" s="232">
        <v>1.74</v>
      </c>
      <c r="BY91" s="71">
        <v>566483890</v>
      </c>
      <c r="BZ91" s="463">
        <v>-15020</v>
      </c>
      <c r="CA91" s="235">
        <v>5924388</v>
      </c>
      <c r="CB91" s="235">
        <v>77743</v>
      </c>
      <c r="CC91" s="235">
        <v>-199619</v>
      </c>
      <c r="CD91" s="235">
        <v>-2083</v>
      </c>
      <c r="CE91" s="235">
        <v>-90000</v>
      </c>
      <c r="CF91" s="235">
        <v>539783</v>
      </c>
      <c r="CG91" s="235">
        <v>24777</v>
      </c>
      <c r="CH91" s="235">
        <v>-37581</v>
      </c>
      <c r="CI91" s="235">
        <v>39956</v>
      </c>
      <c r="CJ91" s="235">
        <v>2494</v>
      </c>
      <c r="CK91" s="235">
        <v>183494</v>
      </c>
      <c r="CL91" s="235">
        <v>15387</v>
      </c>
      <c r="CM91" s="235">
        <v>-972</v>
      </c>
      <c r="CN91" s="235">
        <v>0</v>
      </c>
      <c r="CO91" s="235">
        <v>0</v>
      </c>
      <c r="CP91" s="235">
        <v>2148</v>
      </c>
      <c r="CQ91" s="235">
        <v>309</v>
      </c>
      <c r="CR91" s="235">
        <v>-9</v>
      </c>
      <c r="CS91" s="235">
        <v>0</v>
      </c>
      <c r="CT91" s="235">
        <v>902</v>
      </c>
      <c r="CU91" s="235">
        <v>1899</v>
      </c>
      <c r="CV91" s="235">
        <v>0</v>
      </c>
      <c r="CW91" s="235">
        <v>6467996</v>
      </c>
      <c r="CX91" s="463">
        <v>-25746</v>
      </c>
      <c r="CY91" s="544">
        <v>6112287</v>
      </c>
      <c r="CZ91" s="544">
        <v>86872</v>
      </c>
      <c r="DA91" s="544">
        <v>-272759</v>
      </c>
      <c r="DB91" s="544">
        <v>-3683</v>
      </c>
      <c r="DC91" s="544">
        <v>35000</v>
      </c>
      <c r="DD91" s="544">
        <v>641121</v>
      </c>
      <c r="DE91" s="544">
        <v>25962</v>
      </c>
      <c r="DF91" s="544">
        <v>-47581</v>
      </c>
      <c r="DG91" s="544">
        <v>59225</v>
      </c>
      <c r="DH91" s="544">
        <v>2309</v>
      </c>
      <c r="DI91" s="544">
        <v>263333</v>
      </c>
      <c r="DJ91" s="544">
        <v>99568</v>
      </c>
      <c r="DK91" s="544">
        <v>0</v>
      </c>
      <c r="DL91" s="544">
        <v>0</v>
      </c>
      <c r="DM91" s="544">
        <v>0</v>
      </c>
      <c r="DN91" s="544">
        <v>1855</v>
      </c>
      <c r="DO91" s="544">
        <v>1515</v>
      </c>
      <c r="DP91" s="544">
        <v>-115</v>
      </c>
      <c r="DQ91" s="544">
        <v>0</v>
      </c>
      <c r="DR91" s="544">
        <v>41</v>
      </c>
      <c r="DS91" s="544">
        <v>1874</v>
      </c>
      <c r="DT91" s="544">
        <v>0</v>
      </c>
      <c r="DU91" s="544">
        <v>6981078</v>
      </c>
      <c r="DV91" s="463">
        <v>-26235</v>
      </c>
      <c r="DW91" s="235">
        <v>6169027</v>
      </c>
      <c r="DX91" s="235">
        <v>134837</v>
      </c>
      <c r="DY91" s="235">
        <v>-237219</v>
      </c>
      <c r="DZ91" s="235">
        <v>-2913</v>
      </c>
      <c r="EA91" s="235">
        <v>-35000</v>
      </c>
      <c r="EB91" s="235">
        <v>652325</v>
      </c>
      <c r="EC91" s="235">
        <v>24799</v>
      </c>
      <c r="ED91" s="235">
        <v>-47610</v>
      </c>
      <c r="EE91" s="235">
        <v>20850</v>
      </c>
      <c r="EF91" s="235">
        <v>2865</v>
      </c>
      <c r="EG91" s="235">
        <v>160495</v>
      </c>
      <c r="EH91" s="235">
        <v>67803</v>
      </c>
      <c r="EI91" s="235">
        <v>-986</v>
      </c>
      <c r="EJ91" s="235">
        <v>0</v>
      </c>
      <c r="EK91" s="235">
        <v>0</v>
      </c>
      <c r="EL91" s="235">
        <v>981</v>
      </c>
      <c r="EM91" s="235">
        <v>862</v>
      </c>
      <c r="EN91" s="235">
        <v>0</v>
      </c>
      <c r="EO91" s="235">
        <v>0</v>
      </c>
      <c r="EP91" s="235">
        <v>169</v>
      </c>
      <c r="EQ91" s="235">
        <v>103</v>
      </c>
      <c r="ER91" s="235">
        <v>0</v>
      </c>
      <c r="ES91" s="235">
        <v>6885153</v>
      </c>
      <c r="ET91" s="254"/>
      <c r="EU91" s="254"/>
      <c r="EV91" s="254"/>
      <c r="EW91" s="254"/>
      <c r="EY91" s="397">
        <v>33.256380743790366</v>
      </c>
      <c r="EZ91" s="226">
        <v>-0.44576950497974521</v>
      </c>
      <c r="FA91" s="397">
        <v>-4.6032641618155061</v>
      </c>
      <c r="FB91" s="226">
        <v>3.3496512369525971E-2</v>
      </c>
      <c r="FC91" s="221">
        <v>-0.13713657597502191</v>
      </c>
      <c r="FD91" s="226">
        <v>-0.31536364544148815</v>
      </c>
      <c r="FE91" s="221">
        <v>2060.1177630131988</v>
      </c>
      <c r="FF91" s="226">
        <v>-0.47476647800370192</v>
      </c>
      <c r="FG91" s="221">
        <v>-6.3217540012001375E-2</v>
      </c>
      <c r="FH91" s="226">
        <v>0</v>
      </c>
      <c r="FI91" s="232"/>
      <c r="FJ91" s="393">
        <v>420.5</v>
      </c>
      <c r="FK91" s="430"/>
      <c r="FL91" s="468">
        <v>0.49676073350170202</v>
      </c>
      <c r="FM91" s="469">
        <v>0</v>
      </c>
      <c r="FN91" s="472">
        <v>13.830899308224444</v>
      </c>
      <c r="FO91" s="386">
        <v>42991.480687012801</v>
      </c>
      <c r="FQ91" s="390">
        <v>346.65</v>
      </c>
      <c r="FR91" s="391">
        <v>1052313.8499999999</v>
      </c>
      <c r="FS91" s="392">
        <v>1.2326919949420525E-3</v>
      </c>
      <c r="FT91" s="278">
        <v>19723.071919072841</v>
      </c>
      <c r="FV91" s="555">
        <v>0</v>
      </c>
      <c r="FW91" s="551">
        <v>0</v>
      </c>
      <c r="FX91" s="547">
        <v>5094</v>
      </c>
      <c r="FY91" s="545">
        <v>6758</v>
      </c>
      <c r="FZ91" s="555">
        <v>0</v>
      </c>
    </row>
    <row r="92" spans="1:182" x14ac:dyDescent="0.2">
      <c r="A92" s="65">
        <v>89</v>
      </c>
      <c r="B92" s="65">
        <v>608</v>
      </c>
      <c r="C92" s="66">
        <v>2308</v>
      </c>
      <c r="D92" s="67" t="s">
        <v>639</v>
      </c>
      <c r="E92" s="75">
        <v>351</v>
      </c>
      <c r="F92" s="220">
        <v>4127.666666666667</v>
      </c>
      <c r="G92" s="220">
        <v>8214075.666666667</v>
      </c>
      <c r="H92" s="214">
        <v>1.4866666666666666</v>
      </c>
      <c r="I92" s="220">
        <v>5520542.4913516184</v>
      </c>
      <c r="J92" s="220">
        <v>728291</v>
      </c>
      <c r="K92" s="209">
        <v>0</v>
      </c>
      <c r="L92" s="216">
        <v>1.65</v>
      </c>
      <c r="M92" s="220">
        <v>9108895.1107301712</v>
      </c>
      <c r="N92" s="220">
        <v>894659.73666666669</v>
      </c>
      <c r="O92" s="220">
        <v>13272</v>
      </c>
      <c r="P92" s="220">
        <v>10016826.847396838</v>
      </c>
      <c r="Q92" s="221">
        <v>2426.7528500517251</v>
      </c>
      <c r="R92" s="221">
        <v>2681.4037114060652</v>
      </c>
      <c r="S92" s="221">
        <v>90.503076419596397</v>
      </c>
      <c r="T92" s="381">
        <v>2426.7528500517251</v>
      </c>
      <c r="U92" s="222">
        <v>2746.534559255173</v>
      </c>
      <c r="V92" s="222">
        <v>88.356902041306597</v>
      </c>
      <c r="W92" s="223">
        <v>388912.13265859778</v>
      </c>
      <c r="X92" s="224">
        <v>94.220818701105813</v>
      </c>
      <c r="Y92" s="225">
        <v>94.016938144345716</v>
      </c>
      <c r="Z92" s="223">
        <v>0</v>
      </c>
      <c r="AA92" s="224">
        <v>0</v>
      </c>
      <c r="AB92" s="226">
        <v>94.016938144345716</v>
      </c>
      <c r="AC92" s="227">
        <v>0</v>
      </c>
      <c r="AD92" s="228">
        <v>0</v>
      </c>
      <c r="AE92" s="229">
        <v>0</v>
      </c>
      <c r="AF92" s="230">
        <v>0</v>
      </c>
      <c r="AG92" s="231">
        <v>94.016938144345716</v>
      </c>
      <c r="AH92" s="223">
        <v>388912.13265859778</v>
      </c>
      <c r="AI92" s="224">
        <v>94.220818701105813</v>
      </c>
      <c r="AJ92" s="226">
        <v>94.016938144345716</v>
      </c>
      <c r="AK92" s="232">
        <v>0</v>
      </c>
      <c r="AL92" s="444">
        <v>0.16789146410401357</v>
      </c>
      <c r="AM92" s="232">
        <v>0</v>
      </c>
      <c r="AN92" s="232">
        <v>5.2182023742227246</v>
      </c>
      <c r="AO92" s="232">
        <v>0</v>
      </c>
      <c r="AP92" s="223">
        <v>0</v>
      </c>
      <c r="AQ92" s="224">
        <v>90.503076419596397</v>
      </c>
      <c r="AR92" s="224">
        <v>0</v>
      </c>
      <c r="AS92" s="233">
        <v>0</v>
      </c>
      <c r="AT92" s="234">
        <v>0</v>
      </c>
      <c r="AU92" s="254"/>
      <c r="AV92" s="221">
        <v>533.59</v>
      </c>
      <c r="AW92" s="221">
        <v>2202481.6566666667</v>
      </c>
      <c r="AX92" s="271">
        <v>2.6030022428362239E-3</v>
      </c>
      <c r="AY92" s="298">
        <v>40997.285324670527</v>
      </c>
      <c r="AZ92" s="213"/>
      <c r="BA92" s="221">
        <v>31.891836057476386</v>
      </c>
      <c r="BB92" s="272">
        <v>-0.48420367993975738</v>
      </c>
      <c r="BC92" s="221">
        <v>-2.3830406399963917</v>
      </c>
      <c r="BD92" s="272">
        <v>0.16831931820891075</v>
      </c>
      <c r="BE92" s="221">
        <v>-0.12837106759677977</v>
      </c>
      <c r="BF92" s="272">
        <v>-0.3330467760724069</v>
      </c>
      <c r="BG92" s="221">
        <v>1697.5155764593574</v>
      </c>
      <c r="BH92" s="272">
        <v>-0.55494890760948901</v>
      </c>
      <c r="BI92" s="221">
        <v>-2.3495557548441154E-2</v>
      </c>
      <c r="BJ92" s="445">
        <v>0</v>
      </c>
      <c r="BL92" s="412">
        <v>352</v>
      </c>
      <c r="BM92" s="425"/>
      <c r="BN92" s="235">
        <v>4124</v>
      </c>
      <c r="BO92" s="302">
        <v>1.52</v>
      </c>
      <c r="BP92" s="232">
        <v>1.52</v>
      </c>
      <c r="BQ92" s="71">
        <v>703915840</v>
      </c>
      <c r="BR92" s="235">
        <v>4111</v>
      </c>
      <c r="BS92" s="302">
        <v>1.52</v>
      </c>
      <c r="BT92" s="232">
        <v>1.52</v>
      </c>
      <c r="BU92" s="71">
        <v>758145260</v>
      </c>
      <c r="BV92" s="235">
        <v>4110</v>
      </c>
      <c r="BW92" s="302">
        <v>1.52</v>
      </c>
      <c r="BX92" s="232">
        <v>1.52</v>
      </c>
      <c r="BY92" s="71">
        <v>771246340</v>
      </c>
      <c r="BZ92" s="463">
        <v>-44497</v>
      </c>
      <c r="CA92" s="235">
        <v>6815174</v>
      </c>
      <c r="CB92" s="235">
        <v>115966</v>
      </c>
      <c r="CC92" s="235">
        <v>-177637</v>
      </c>
      <c r="CD92" s="235">
        <v>-2811</v>
      </c>
      <c r="CE92" s="235">
        <v>0</v>
      </c>
      <c r="CF92" s="235">
        <v>638952</v>
      </c>
      <c r="CG92" s="235">
        <v>33205</v>
      </c>
      <c r="CH92" s="235">
        <v>-50277</v>
      </c>
      <c r="CI92" s="235">
        <v>52057</v>
      </c>
      <c r="CJ92" s="235">
        <v>1948</v>
      </c>
      <c r="CK92" s="235">
        <v>800019</v>
      </c>
      <c r="CL92" s="235">
        <v>84251</v>
      </c>
      <c r="CM92" s="235">
        <v>-7</v>
      </c>
      <c r="CN92" s="235">
        <v>0</v>
      </c>
      <c r="CO92" s="235">
        <v>-150000</v>
      </c>
      <c r="CP92" s="235">
        <v>29858</v>
      </c>
      <c r="CQ92" s="235">
        <v>3337</v>
      </c>
      <c r="CR92" s="235">
        <v>-7748</v>
      </c>
      <c r="CS92" s="235">
        <v>0</v>
      </c>
      <c r="CT92" s="235">
        <v>167091</v>
      </c>
      <c r="CU92" s="235">
        <v>6013</v>
      </c>
      <c r="CV92" s="235">
        <v>0</v>
      </c>
      <c r="CW92" s="235">
        <v>8314894</v>
      </c>
      <c r="CX92" s="463">
        <v>-18999</v>
      </c>
      <c r="CY92" s="544">
        <v>7286117</v>
      </c>
      <c r="CZ92" s="544">
        <v>148574</v>
      </c>
      <c r="DA92" s="544">
        <v>-159725</v>
      </c>
      <c r="DB92" s="544">
        <v>-1965</v>
      </c>
      <c r="DC92" s="544">
        <v>0</v>
      </c>
      <c r="DD92" s="544">
        <v>722208</v>
      </c>
      <c r="DE92" s="544">
        <v>40313</v>
      </c>
      <c r="DF92" s="544">
        <v>-42332</v>
      </c>
      <c r="DG92" s="544">
        <v>123554</v>
      </c>
      <c r="DH92" s="544">
        <v>1105</v>
      </c>
      <c r="DI92" s="544">
        <v>675100</v>
      </c>
      <c r="DJ92" s="544">
        <v>46504</v>
      </c>
      <c r="DK92" s="544">
        <v>-463</v>
      </c>
      <c r="DL92" s="544">
        <v>0</v>
      </c>
      <c r="DM92" s="544">
        <v>0</v>
      </c>
      <c r="DN92" s="544">
        <v>7293</v>
      </c>
      <c r="DO92" s="544">
        <v>3436</v>
      </c>
      <c r="DP92" s="544">
        <v>-117</v>
      </c>
      <c r="DQ92" s="544">
        <v>0</v>
      </c>
      <c r="DR92" s="544">
        <v>-52103</v>
      </c>
      <c r="DS92" s="544">
        <v>2289</v>
      </c>
      <c r="DT92" s="544">
        <v>0</v>
      </c>
      <c r="DU92" s="544">
        <v>8780789</v>
      </c>
      <c r="DV92" s="463">
        <v>-29506</v>
      </c>
      <c r="DW92" s="235">
        <v>6959214</v>
      </c>
      <c r="DX92" s="235">
        <v>126396</v>
      </c>
      <c r="DY92" s="235">
        <v>-205068</v>
      </c>
      <c r="DZ92" s="235">
        <v>-770</v>
      </c>
      <c r="EA92" s="235">
        <v>0</v>
      </c>
      <c r="EB92" s="235">
        <v>792602</v>
      </c>
      <c r="EC92" s="235">
        <v>36956</v>
      </c>
      <c r="ED92" s="235">
        <v>-52140</v>
      </c>
      <c r="EE92" s="235">
        <v>59020</v>
      </c>
      <c r="EF92" s="235">
        <v>1177</v>
      </c>
      <c r="EG92" s="235">
        <v>156761</v>
      </c>
      <c r="EH92" s="235">
        <v>76383</v>
      </c>
      <c r="EI92" s="235">
        <v>-641</v>
      </c>
      <c r="EJ92" s="235">
        <v>0</v>
      </c>
      <c r="EK92" s="235">
        <v>150000</v>
      </c>
      <c r="EL92" s="235">
        <v>7811</v>
      </c>
      <c r="EM92" s="235">
        <v>565</v>
      </c>
      <c r="EN92" s="235">
        <v>-13106</v>
      </c>
      <c r="EO92" s="235">
        <v>0</v>
      </c>
      <c r="EP92" s="235">
        <v>1061</v>
      </c>
      <c r="EQ92" s="235">
        <v>14450</v>
      </c>
      <c r="ER92" s="235">
        <v>0</v>
      </c>
      <c r="ES92" s="235">
        <v>8081165</v>
      </c>
      <c r="ET92" s="254"/>
      <c r="EU92" s="254"/>
      <c r="EV92" s="254"/>
      <c r="EW92" s="254"/>
      <c r="EY92" s="397">
        <v>37.58795420568552</v>
      </c>
      <c r="EZ92" s="226">
        <v>-0.34369227299022342</v>
      </c>
      <c r="FA92" s="397">
        <v>-1.0728677542092508</v>
      </c>
      <c r="FB92" s="226">
        <v>0.28083389254323998</v>
      </c>
      <c r="FC92" s="221">
        <v>-0.10327348790724938</v>
      </c>
      <c r="FD92" s="226">
        <v>-0.2312385428634835</v>
      </c>
      <c r="FE92" s="221">
        <v>1689.1088035317709</v>
      </c>
      <c r="FF92" s="226">
        <v>-0.58051428662412885</v>
      </c>
      <c r="FG92" s="221">
        <v>7.1604340828415478E-2</v>
      </c>
      <c r="FH92" s="226">
        <v>0</v>
      </c>
      <c r="FI92" s="232"/>
      <c r="FJ92" s="393">
        <v>352</v>
      </c>
      <c r="FK92" s="430"/>
      <c r="FL92" s="468">
        <v>0.16840826245443499</v>
      </c>
      <c r="FM92" s="469">
        <v>0</v>
      </c>
      <c r="FN92" s="472">
        <v>5.2342648845686517</v>
      </c>
      <c r="FO92" s="386">
        <v>0</v>
      </c>
      <c r="FQ92" s="390">
        <v>549.77</v>
      </c>
      <c r="FR92" s="391">
        <v>2262303.5499999998</v>
      </c>
      <c r="FS92" s="392">
        <v>2.6500872113523807E-3</v>
      </c>
      <c r="FT92" s="278">
        <v>42401.395381638089</v>
      </c>
      <c r="FV92" s="555">
        <v>0</v>
      </c>
      <c r="FW92" s="551">
        <v>0</v>
      </c>
      <c r="FX92" s="547">
        <v>39816</v>
      </c>
      <c r="FY92" s="545">
        <v>48413</v>
      </c>
      <c r="FZ92" s="555">
        <v>0</v>
      </c>
    </row>
    <row r="93" spans="1:182" x14ac:dyDescent="0.2">
      <c r="A93" s="65">
        <v>90</v>
      </c>
      <c r="B93" s="65">
        <v>841</v>
      </c>
      <c r="C93" s="66">
        <v>1401</v>
      </c>
      <c r="D93" s="67" t="s">
        <v>72</v>
      </c>
      <c r="E93" s="75"/>
      <c r="F93" s="220">
        <v>992.33333333333337</v>
      </c>
      <c r="G93" s="220">
        <v>2475626.6666666665</v>
      </c>
      <c r="H93" s="214">
        <v>1.5666666666666667</v>
      </c>
      <c r="I93" s="220">
        <v>1574904.625</v>
      </c>
      <c r="J93" s="220">
        <v>469958.33333333331</v>
      </c>
      <c r="K93" s="209">
        <v>0</v>
      </c>
      <c r="L93" s="216">
        <v>1.65</v>
      </c>
      <c r="M93" s="220">
        <v>2598592.6312500001</v>
      </c>
      <c r="N93" s="220">
        <v>387366.51</v>
      </c>
      <c r="O93" s="220">
        <v>2829</v>
      </c>
      <c r="P93" s="220">
        <v>2988788.1412499999</v>
      </c>
      <c r="Q93" s="221">
        <v>3011.8792152334563</v>
      </c>
      <c r="R93" s="221">
        <v>2681.4037114060652</v>
      </c>
      <c r="S93" s="221">
        <v>112.32472016137017</v>
      </c>
      <c r="T93" s="381">
        <v>3011.8792152334563</v>
      </c>
      <c r="U93" s="222">
        <v>2746.534559255173</v>
      </c>
      <c r="V93" s="222">
        <v>109.66107107897602</v>
      </c>
      <c r="W93" s="223">
        <v>-121338.48757027774</v>
      </c>
      <c r="X93" s="224">
        <v>-122.27593641613477</v>
      </c>
      <c r="Y93" s="225">
        <v>107.7645737016632</v>
      </c>
      <c r="Z93" s="223">
        <v>0</v>
      </c>
      <c r="AA93" s="224">
        <v>0</v>
      </c>
      <c r="AB93" s="226">
        <v>107.7645737016632</v>
      </c>
      <c r="AC93" s="227">
        <v>0</v>
      </c>
      <c r="AD93" s="228">
        <v>0</v>
      </c>
      <c r="AE93" s="229">
        <v>0</v>
      </c>
      <c r="AF93" s="230">
        <v>0</v>
      </c>
      <c r="AG93" s="231">
        <v>107.7645737016632</v>
      </c>
      <c r="AH93" s="223">
        <v>-121338.48757027774</v>
      </c>
      <c r="AI93" s="224">
        <v>-122.27593641613477</v>
      </c>
      <c r="AJ93" s="226">
        <v>107.7645737016632</v>
      </c>
      <c r="AK93" s="232">
        <v>0</v>
      </c>
      <c r="AL93" s="444">
        <v>6.2882096069868991</v>
      </c>
      <c r="AM93" s="232">
        <v>375181.72667483473</v>
      </c>
      <c r="AN93" s="232">
        <v>34.502519314746387</v>
      </c>
      <c r="AO93" s="232">
        <v>177422.17246823822</v>
      </c>
      <c r="AP93" s="223">
        <v>552603.89914307301</v>
      </c>
      <c r="AQ93" s="224">
        <v>112.32472016137017</v>
      </c>
      <c r="AR93" s="224">
        <v>0</v>
      </c>
      <c r="AS93" s="233">
        <v>0</v>
      </c>
      <c r="AT93" s="234">
        <v>552603.89914307301</v>
      </c>
      <c r="AU93" s="254"/>
      <c r="AV93" s="221">
        <v>469.72</v>
      </c>
      <c r="AW93" s="221">
        <v>466118.81333333335</v>
      </c>
      <c r="AX93" s="271">
        <v>5.5088237073951411E-4</v>
      </c>
      <c r="AY93" s="298">
        <v>8676.3973391473464</v>
      </c>
      <c r="AZ93" s="213"/>
      <c r="BA93" s="221">
        <v>181.01716536864447</v>
      </c>
      <c r="BB93" s="272">
        <v>3.08217241277766</v>
      </c>
      <c r="BC93" s="221">
        <v>-4.8390526397816958</v>
      </c>
      <c r="BD93" s="272">
        <v>-7.0133912057309705E-2</v>
      </c>
      <c r="BE93" s="221">
        <v>1.2852917948056499</v>
      </c>
      <c r="BF93" s="272">
        <v>2.9115762828011942</v>
      </c>
      <c r="BG93" s="221">
        <v>6667.1578194373442</v>
      </c>
      <c r="BH93" s="272">
        <v>0.86678645335193316</v>
      </c>
      <c r="BI93" s="221">
        <v>1.2642070825424028</v>
      </c>
      <c r="BJ93" s="445">
        <v>0</v>
      </c>
      <c r="BL93" s="412">
        <v>72</v>
      </c>
      <c r="BM93" s="425"/>
      <c r="BN93" s="235">
        <v>996</v>
      </c>
      <c r="BO93" s="302">
        <v>1.6</v>
      </c>
      <c r="BP93" s="232">
        <v>1.6</v>
      </c>
      <c r="BQ93" s="71">
        <v>248734720</v>
      </c>
      <c r="BR93" s="235">
        <v>994</v>
      </c>
      <c r="BS93" s="302">
        <v>1.6</v>
      </c>
      <c r="BT93" s="232">
        <v>1.6</v>
      </c>
      <c r="BU93" s="71">
        <v>434915680</v>
      </c>
      <c r="BV93" s="235">
        <v>998</v>
      </c>
      <c r="BW93" s="302">
        <v>1.55</v>
      </c>
      <c r="BX93" s="232">
        <v>1.55</v>
      </c>
      <c r="BY93" s="71">
        <v>449262350</v>
      </c>
      <c r="BZ93" s="463">
        <v>-8008</v>
      </c>
      <c r="CA93" s="235">
        <v>1802324</v>
      </c>
      <c r="CB93" s="235">
        <v>42179</v>
      </c>
      <c r="CC93" s="235">
        <v>-61244</v>
      </c>
      <c r="CD93" s="235">
        <v>-292</v>
      </c>
      <c r="CE93" s="235">
        <v>0</v>
      </c>
      <c r="CF93" s="235">
        <v>334067</v>
      </c>
      <c r="CG93" s="235">
        <v>19048</v>
      </c>
      <c r="CH93" s="235">
        <v>-13919</v>
      </c>
      <c r="CI93" s="235">
        <v>64430</v>
      </c>
      <c r="CJ93" s="235">
        <v>0</v>
      </c>
      <c r="CK93" s="235">
        <v>189368</v>
      </c>
      <c r="CL93" s="235">
        <v>20955</v>
      </c>
      <c r="CM93" s="235">
        <v>-4479</v>
      </c>
      <c r="CN93" s="235">
        <v>0</v>
      </c>
      <c r="CO93" s="235">
        <v>0</v>
      </c>
      <c r="CP93" s="235">
        <v>22518</v>
      </c>
      <c r="CQ93" s="235">
        <v>2343</v>
      </c>
      <c r="CR93" s="235">
        <v>-19985</v>
      </c>
      <c r="CS93" s="235">
        <v>0</v>
      </c>
      <c r="CT93" s="235">
        <v>71</v>
      </c>
      <c r="CU93" s="235">
        <v>6506</v>
      </c>
      <c r="CV93" s="235">
        <v>0</v>
      </c>
      <c r="CW93" s="235">
        <v>2395882</v>
      </c>
      <c r="CX93" s="463">
        <v>-8023</v>
      </c>
      <c r="CY93" s="544">
        <v>2007839</v>
      </c>
      <c r="CZ93" s="544">
        <v>68913</v>
      </c>
      <c r="DA93" s="544">
        <v>-65517</v>
      </c>
      <c r="DB93" s="544">
        <v>-1097</v>
      </c>
      <c r="DC93" s="544">
        <v>0</v>
      </c>
      <c r="DD93" s="544">
        <v>357182</v>
      </c>
      <c r="DE93" s="544">
        <v>21015</v>
      </c>
      <c r="DF93" s="544">
        <v>-11425</v>
      </c>
      <c r="DG93" s="544">
        <v>150257</v>
      </c>
      <c r="DH93" s="544">
        <v>0</v>
      </c>
      <c r="DI93" s="544">
        <v>461671</v>
      </c>
      <c r="DJ93" s="544">
        <v>46770</v>
      </c>
      <c r="DK93" s="544">
        <v>-395</v>
      </c>
      <c r="DL93" s="544">
        <v>-1068</v>
      </c>
      <c r="DM93" s="544">
        <v>0</v>
      </c>
      <c r="DN93" s="544">
        <v>3527</v>
      </c>
      <c r="DO93" s="544">
        <v>13541</v>
      </c>
      <c r="DP93" s="544">
        <v>-5335</v>
      </c>
      <c r="DQ93" s="544">
        <v>0</v>
      </c>
      <c r="DR93" s="544">
        <v>34</v>
      </c>
      <c r="DS93" s="544">
        <v>3176</v>
      </c>
      <c r="DT93" s="544">
        <v>0</v>
      </c>
      <c r="DU93" s="544">
        <v>3041065</v>
      </c>
      <c r="DV93" s="463">
        <v>-6014</v>
      </c>
      <c r="DW93" s="235">
        <v>2092825</v>
      </c>
      <c r="DX93" s="235">
        <v>24600</v>
      </c>
      <c r="DY93" s="235">
        <v>-37015</v>
      </c>
      <c r="DZ93" s="235">
        <v>-2487</v>
      </c>
      <c r="EA93" s="235">
        <v>0</v>
      </c>
      <c r="EB93" s="235">
        <v>419124</v>
      </c>
      <c r="EC93" s="235">
        <v>14152</v>
      </c>
      <c r="ED93" s="235">
        <v>-8333</v>
      </c>
      <c r="EE93" s="235">
        <v>85201</v>
      </c>
      <c r="EF93" s="235">
        <v>0</v>
      </c>
      <c r="EG93" s="235">
        <v>150856</v>
      </c>
      <c r="EH93" s="235">
        <v>20824</v>
      </c>
      <c r="EI93" s="235">
        <v>-342</v>
      </c>
      <c r="EJ93" s="235">
        <v>0</v>
      </c>
      <c r="EK93" s="235">
        <v>0</v>
      </c>
      <c r="EL93" s="235">
        <v>5261</v>
      </c>
      <c r="EM93" s="235">
        <v>1568</v>
      </c>
      <c r="EN93" s="235">
        <v>-51</v>
      </c>
      <c r="EO93" s="235">
        <v>0</v>
      </c>
      <c r="EP93" s="235">
        <v>0</v>
      </c>
      <c r="EQ93" s="235">
        <v>5556</v>
      </c>
      <c r="ER93" s="235">
        <v>0</v>
      </c>
      <c r="ES93" s="235">
        <v>2765725</v>
      </c>
      <c r="ET93" s="254"/>
      <c r="EU93" s="254"/>
      <c r="EV93" s="254"/>
      <c r="EW93" s="254"/>
      <c r="EY93" s="397">
        <v>147.18236333330722</v>
      </c>
      <c r="EZ93" s="226">
        <v>2.2389936778975215</v>
      </c>
      <c r="FA93" s="397">
        <v>-5.1892856598625832</v>
      </c>
      <c r="FB93" s="226">
        <v>-7.5597899029765173E-3</v>
      </c>
      <c r="FC93" s="221">
        <v>0.98444939223172589</v>
      </c>
      <c r="FD93" s="226">
        <v>2.4709603435759071</v>
      </c>
      <c r="FE93" s="221">
        <v>7002.8918435108671</v>
      </c>
      <c r="FF93" s="226">
        <v>0.93406075961625368</v>
      </c>
      <c r="FG93" s="221">
        <v>0.94208336798854952</v>
      </c>
      <c r="FH93" s="226">
        <v>0</v>
      </c>
      <c r="FI93" s="232"/>
      <c r="FJ93" s="393">
        <v>72</v>
      </c>
      <c r="FK93" s="430"/>
      <c r="FL93" s="468">
        <v>6.2650602409638552</v>
      </c>
      <c r="FM93" s="469">
        <v>373210.43317132443</v>
      </c>
      <c r="FN93" s="472">
        <v>34.375502008032129</v>
      </c>
      <c r="FO93" s="386">
        <v>175130.06223039448</v>
      </c>
      <c r="FQ93" s="390">
        <v>433.03</v>
      </c>
      <c r="FR93" s="391">
        <v>431297.87999999995</v>
      </c>
      <c r="FS93" s="392">
        <v>5.0522707090805462E-4</v>
      </c>
      <c r="FT93" s="278">
        <v>8083.6331345288736</v>
      </c>
      <c r="FV93" s="555">
        <v>0</v>
      </c>
      <c r="FW93" s="551">
        <v>0</v>
      </c>
      <c r="FX93" s="547">
        <v>8487</v>
      </c>
      <c r="FY93" s="545">
        <v>11520</v>
      </c>
      <c r="FZ93" s="555">
        <v>0</v>
      </c>
    </row>
    <row r="94" spans="1:182" x14ac:dyDescent="0.2">
      <c r="A94" s="65">
        <v>91</v>
      </c>
      <c r="B94" s="65">
        <v>577</v>
      </c>
      <c r="C94" s="66">
        <v>1207</v>
      </c>
      <c r="D94" s="67" t="s">
        <v>51</v>
      </c>
      <c r="E94" s="75"/>
      <c r="F94" s="220">
        <v>408.33333333333331</v>
      </c>
      <c r="G94" s="220">
        <v>940326</v>
      </c>
      <c r="H94" s="214">
        <v>1.9466666666666665</v>
      </c>
      <c r="I94" s="220">
        <v>482776.45604986028</v>
      </c>
      <c r="J94" s="220">
        <v>102298.66666666667</v>
      </c>
      <c r="K94" s="209">
        <v>0</v>
      </c>
      <c r="L94" s="216">
        <v>1.65</v>
      </c>
      <c r="M94" s="220">
        <v>796581.15248226945</v>
      </c>
      <c r="N94" s="220">
        <v>85811.55333333333</v>
      </c>
      <c r="O94" s="220">
        <v>990.33333333333337</v>
      </c>
      <c r="P94" s="220">
        <v>883383.03914893616</v>
      </c>
      <c r="Q94" s="221">
        <v>2163.3870346504559</v>
      </c>
      <c r="R94" s="221">
        <v>2681.4037114060652</v>
      </c>
      <c r="S94" s="221">
        <v>80.681138220548917</v>
      </c>
      <c r="T94" s="381">
        <v>2163.3870346504559</v>
      </c>
      <c r="U94" s="222">
        <v>2746.534559255173</v>
      </c>
      <c r="V94" s="222">
        <v>78.767879594318316</v>
      </c>
      <c r="W94" s="223">
        <v>78263.686246493278</v>
      </c>
      <c r="X94" s="224">
        <v>191.66617039957538</v>
      </c>
      <c r="Y94" s="225">
        <v>87.829117078945828</v>
      </c>
      <c r="Z94" s="223">
        <v>0</v>
      </c>
      <c r="AA94" s="224">
        <v>0</v>
      </c>
      <c r="AB94" s="226">
        <v>87.829117078945828</v>
      </c>
      <c r="AC94" s="227">
        <v>0</v>
      </c>
      <c r="AD94" s="228">
        <v>0</v>
      </c>
      <c r="AE94" s="229">
        <v>0</v>
      </c>
      <c r="AF94" s="230">
        <v>0</v>
      </c>
      <c r="AG94" s="231">
        <v>87.829117078945828</v>
      </c>
      <c r="AH94" s="223">
        <v>78263.686246493278</v>
      </c>
      <c r="AI94" s="224">
        <v>191.66617039957538</v>
      </c>
      <c r="AJ94" s="226">
        <v>87.829117078945828</v>
      </c>
      <c r="AK94" s="232">
        <v>0</v>
      </c>
      <c r="AL94" s="444">
        <v>1.7216326530612245</v>
      </c>
      <c r="AM94" s="232">
        <v>30598.281506830877</v>
      </c>
      <c r="AN94" s="232">
        <v>11.49061224489796</v>
      </c>
      <c r="AO94" s="232">
        <v>0</v>
      </c>
      <c r="AP94" s="223">
        <v>30598.281506830877</v>
      </c>
      <c r="AQ94" s="224">
        <v>80.681138220548917</v>
      </c>
      <c r="AR94" s="224">
        <v>0</v>
      </c>
      <c r="AS94" s="233">
        <v>0</v>
      </c>
      <c r="AT94" s="234">
        <v>30598.281506830877</v>
      </c>
      <c r="AU94" s="254"/>
      <c r="AV94" s="221">
        <v>481.17</v>
      </c>
      <c r="AW94" s="221">
        <v>196477.75</v>
      </c>
      <c r="AX94" s="271">
        <v>2.3220716611617041E-4</v>
      </c>
      <c r="AY94" s="298">
        <v>3657.2628663296841</v>
      </c>
      <c r="AZ94" s="213"/>
      <c r="BA94" s="221">
        <v>100.71777397251365</v>
      </c>
      <c r="BB94" s="272">
        <v>1.161788859844425</v>
      </c>
      <c r="BC94" s="221">
        <v>-5.2896062060933495</v>
      </c>
      <c r="BD94" s="272">
        <v>-0.11387797898547262</v>
      </c>
      <c r="BE94" s="221">
        <v>0.28373679366926569</v>
      </c>
      <c r="BF94" s="272">
        <v>0.61281853946295284</v>
      </c>
      <c r="BG94" s="221">
        <v>2023.9970162296165</v>
      </c>
      <c r="BH94" s="272">
        <v>-0.46154777631581528</v>
      </c>
      <c r="BI94" s="221">
        <v>0.53056929915943007</v>
      </c>
      <c r="BJ94" s="445">
        <v>0</v>
      </c>
      <c r="BL94" s="412">
        <v>21</v>
      </c>
      <c r="BM94" s="425"/>
      <c r="BN94" s="235">
        <v>403</v>
      </c>
      <c r="BO94" s="302">
        <v>1.98</v>
      </c>
      <c r="BP94" s="232">
        <v>1.98</v>
      </c>
      <c r="BQ94" s="71">
        <v>61512830</v>
      </c>
      <c r="BR94" s="235">
        <v>406</v>
      </c>
      <c r="BS94" s="302">
        <v>1.98</v>
      </c>
      <c r="BT94" s="232">
        <v>1.98</v>
      </c>
      <c r="BU94" s="71">
        <v>82751540</v>
      </c>
      <c r="BV94" s="235">
        <v>418</v>
      </c>
      <c r="BW94" s="302">
        <v>1.98</v>
      </c>
      <c r="BX94" s="232">
        <v>1.98</v>
      </c>
      <c r="BY94" s="71">
        <v>84730530</v>
      </c>
      <c r="BZ94" s="463">
        <v>-743</v>
      </c>
      <c r="CA94" s="235">
        <v>777998</v>
      </c>
      <c r="CB94" s="235">
        <v>10578</v>
      </c>
      <c r="CC94" s="235">
        <v>-10607</v>
      </c>
      <c r="CD94" s="235">
        <v>0</v>
      </c>
      <c r="CE94" s="235">
        <v>-4675</v>
      </c>
      <c r="CF94" s="235">
        <v>32132</v>
      </c>
      <c r="CG94" s="235">
        <v>3032</v>
      </c>
      <c r="CH94" s="235">
        <v>-2740</v>
      </c>
      <c r="CI94" s="235">
        <v>18024</v>
      </c>
      <c r="CJ94" s="235">
        <v>462</v>
      </c>
      <c r="CK94" s="235">
        <v>173327</v>
      </c>
      <c r="CL94" s="235">
        <v>8589</v>
      </c>
      <c r="CM94" s="235">
        <v>-106795</v>
      </c>
      <c r="CN94" s="235">
        <v>0</v>
      </c>
      <c r="CO94" s="235">
        <v>76182</v>
      </c>
      <c r="CP94" s="235">
        <v>2395</v>
      </c>
      <c r="CQ94" s="235">
        <v>83</v>
      </c>
      <c r="CR94" s="235">
        <v>-832</v>
      </c>
      <c r="CS94" s="235">
        <v>0</v>
      </c>
      <c r="CT94" s="235">
        <v>-328</v>
      </c>
      <c r="CU94" s="235">
        <v>2790</v>
      </c>
      <c r="CV94" s="235">
        <v>0</v>
      </c>
      <c r="CW94" s="235">
        <v>978872</v>
      </c>
      <c r="CX94" s="463">
        <v>-3333</v>
      </c>
      <c r="CY94" s="544">
        <v>818388</v>
      </c>
      <c r="CZ94" s="544">
        <v>8498</v>
      </c>
      <c r="DA94" s="544">
        <v>-14040</v>
      </c>
      <c r="DB94" s="544">
        <v>0</v>
      </c>
      <c r="DC94" s="544">
        <v>10943</v>
      </c>
      <c r="DD94" s="544">
        <v>76859</v>
      </c>
      <c r="DE94" s="544">
        <v>1653</v>
      </c>
      <c r="DF94" s="544">
        <v>-4779</v>
      </c>
      <c r="DG94" s="544">
        <v>17855</v>
      </c>
      <c r="DH94" s="544">
        <v>0</v>
      </c>
      <c r="DI94" s="544">
        <v>92208</v>
      </c>
      <c r="DJ94" s="544">
        <v>8318</v>
      </c>
      <c r="DK94" s="544">
        <v>-4369</v>
      </c>
      <c r="DL94" s="544">
        <v>0</v>
      </c>
      <c r="DM94" s="544">
        <v>-45980</v>
      </c>
      <c r="DN94" s="544">
        <v>252</v>
      </c>
      <c r="DO94" s="544">
        <v>530</v>
      </c>
      <c r="DP94" s="544">
        <v>-555</v>
      </c>
      <c r="DQ94" s="544">
        <v>0</v>
      </c>
      <c r="DR94" s="544">
        <v>0</v>
      </c>
      <c r="DS94" s="544">
        <v>1432</v>
      </c>
      <c r="DT94" s="544">
        <v>0</v>
      </c>
      <c r="DU94" s="544">
        <v>963880</v>
      </c>
      <c r="DV94" s="463">
        <v>-1471</v>
      </c>
      <c r="DW94" s="235">
        <v>880326</v>
      </c>
      <c r="DX94" s="235">
        <v>6175</v>
      </c>
      <c r="DY94" s="235">
        <v>-13868</v>
      </c>
      <c r="DZ94" s="235">
        <v>0</v>
      </c>
      <c r="EA94" s="235">
        <v>668</v>
      </c>
      <c r="EB94" s="235">
        <v>129936</v>
      </c>
      <c r="EC94" s="235">
        <v>1503</v>
      </c>
      <c r="ED94" s="235">
        <v>-6381</v>
      </c>
      <c r="EE94" s="235">
        <v>11559</v>
      </c>
      <c r="EF94" s="235">
        <v>0</v>
      </c>
      <c r="EG94" s="235">
        <v>129102</v>
      </c>
      <c r="EH94" s="235">
        <v>1455</v>
      </c>
      <c r="EI94" s="235">
        <v>-36696</v>
      </c>
      <c r="EJ94" s="235">
        <v>0</v>
      </c>
      <c r="EK94" s="235">
        <v>-4679</v>
      </c>
      <c r="EL94" s="235">
        <v>625</v>
      </c>
      <c r="EM94" s="235">
        <v>134</v>
      </c>
      <c r="EN94" s="235">
        <v>-331</v>
      </c>
      <c r="EO94" s="235">
        <v>0</v>
      </c>
      <c r="EP94" s="235">
        <v>0</v>
      </c>
      <c r="EQ94" s="235">
        <v>4590</v>
      </c>
      <c r="ER94" s="235">
        <v>0</v>
      </c>
      <c r="ES94" s="235">
        <v>1102647</v>
      </c>
      <c r="ET94" s="254"/>
      <c r="EU94" s="254"/>
      <c r="EV94" s="254"/>
      <c r="EW94" s="254"/>
      <c r="EY94" s="397">
        <v>96.24743061397244</v>
      </c>
      <c r="EZ94" s="226">
        <v>1.0386684405904714</v>
      </c>
      <c r="FA94" s="397">
        <v>-6.1395576638209439</v>
      </c>
      <c r="FB94" s="226">
        <v>-7.413525644409813E-2</v>
      </c>
      <c r="FC94" s="221">
        <v>0.18122877114957439</v>
      </c>
      <c r="FD94" s="226">
        <v>0.47554229410357113</v>
      </c>
      <c r="FE94" s="221">
        <v>2227.2106138281451</v>
      </c>
      <c r="FF94" s="226">
        <v>-0.42714039685860489</v>
      </c>
      <c r="FG94" s="221">
        <v>0.46680396877713731</v>
      </c>
      <c r="FH94" s="226">
        <v>0</v>
      </c>
      <c r="FI94" s="232"/>
      <c r="FJ94" s="393">
        <v>21</v>
      </c>
      <c r="FK94" s="430"/>
      <c r="FL94" s="468">
        <v>1.7188264058679708</v>
      </c>
      <c r="FM94" s="469">
        <v>30621.222179615514</v>
      </c>
      <c r="FN94" s="472">
        <v>11.471882640586797</v>
      </c>
      <c r="FO94" s="386">
        <v>0</v>
      </c>
      <c r="FQ94" s="390">
        <v>507.31</v>
      </c>
      <c r="FR94" s="391">
        <v>207489.79</v>
      </c>
      <c r="FS94" s="392">
        <v>2.4305581758256585E-4</v>
      </c>
      <c r="FT94" s="278">
        <v>3888.8930813210536</v>
      </c>
      <c r="FV94" s="555">
        <v>0</v>
      </c>
      <c r="FW94" s="551">
        <v>0</v>
      </c>
      <c r="FX94" s="547">
        <v>2971</v>
      </c>
      <c r="FY94" s="545">
        <v>4571</v>
      </c>
      <c r="FZ94" s="555">
        <v>0</v>
      </c>
    </row>
    <row r="95" spans="1:182" x14ac:dyDescent="0.2">
      <c r="A95" s="65">
        <v>92</v>
      </c>
      <c r="B95" s="65">
        <v>852</v>
      </c>
      <c r="C95" s="66">
        <v>2502</v>
      </c>
      <c r="D95" s="67" t="s">
        <v>165</v>
      </c>
      <c r="E95" s="75"/>
      <c r="F95" s="220">
        <v>1514.6666666666667</v>
      </c>
      <c r="G95" s="220">
        <v>2122048.3333333335</v>
      </c>
      <c r="H95" s="214">
        <v>1.9233333333333331</v>
      </c>
      <c r="I95" s="220">
        <v>1104455.3056286725</v>
      </c>
      <c r="J95" s="220">
        <v>281731.33333333331</v>
      </c>
      <c r="K95" s="209">
        <v>0</v>
      </c>
      <c r="L95" s="216">
        <v>1.65</v>
      </c>
      <c r="M95" s="220">
        <v>1822351.2542873097</v>
      </c>
      <c r="N95" s="220">
        <v>231905.27000000002</v>
      </c>
      <c r="O95" s="220">
        <v>651</v>
      </c>
      <c r="P95" s="220">
        <v>2054907.5242873095</v>
      </c>
      <c r="Q95" s="221">
        <v>1356.6731014220793</v>
      </c>
      <c r="R95" s="221">
        <v>2681.4037114060652</v>
      </c>
      <c r="S95" s="221">
        <v>50.59563002956655</v>
      </c>
      <c r="T95" s="381">
        <v>1356.6731014220793</v>
      </c>
      <c r="U95" s="222">
        <v>2746.534559255173</v>
      </c>
      <c r="V95" s="222">
        <v>49.395813966746246</v>
      </c>
      <c r="W95" s="223">
        <v>742414.35998462525</v>
      </c>
      <c r="X95" s="224">
        <v>490.15032569407475</v>
      </c>
      <c r="Y95" s="225">
        <v>68.875246918626914</v>
      </c>
      <c r="Z95" s="223">
        <v>695510</v>
      </c>
      <c r="AA95" s="224">
        <v>459.18353873239437</v>
      </c>
      <c r="AB95" s="226">
        <v>85.999991573045591</v>
      </c>
      <c r="AC95" s="227">
        <v>0</v>
      </c>
      <c r="AD95" s="228">
        <v>0</v>
      </c>
      <c r="AE95" s="229">
        <v>695510</v>
      </c>
      <c r="AF95" s="230">
        <v>459.18353873239437</v>
      </c>
      <c r="AG95" s="231">
        <v>85.999991573045591</v>
      </c>
      <c r="AH95" s="223">
        <v>1437924.3599846251</v>
      </c>
      <c r="AI95" s="224">
        <v>949.33386442646906</v>
      </c>
      <c r="AJ95" s="226">
        <v>85.999991573045591</v>
      </c>
      <c r="AK95" s="232">
        <v>0</v>
      </c>
      <c r="AL95" s="444">
        <v>3.625220070422535</v>
      </c>
      <c r="AM95" s="232">
        <v>304904.72507978178</v>
      </c>
      <c r="AN95" s="232">
        <v>42.739436619718305</v>
      </c>
      <c r="AO95" s="232">
        <v>371211.41863268754</v>
      </c>
      <c r="AP95" s="223">
        <v>676116.14371246938</v>
      </c>
      <c r="AQ95" s="224">
        <v>50.59563002956655</v>
      </c>
      <c r="AR95" s="224">
        <v>0</v>
      </c>
      <c r="AS95" s="233">
        <v>0</v>
      </c>
      <c r="AT95" s="234">
        <v>676116.14371246938</v>
      </c>
      <c r="AU95" s="254"/>
      <c r="AV95" s="221">
        <v>426</v>
      </c>
      <c r="AW95" s="221">
        <v>645248</v>
      </c>
      <c r="AX95" s="271">
        <v>7.6258614281834319E-4</v>
      </c>
      <c r="AY95" s="298">
        <v>12010.731749388906</v>
      </c>
      <c r="AZ95" s="213"/>
      <c r="BA95" s="221">
        <v>11.679099888401247</v>
      </c>
      <c r="BB95" s="272">
        <v>-0.96759720788548664</v>
      </c>
      <c r="BC95" s="221">
        <v>-1.8159204543679432</v>
      </c>
      <c r="BD95" s="272">
        <v>0.22338079194116595</v>
      </c>
      <c r="BE95" s="221">
        <v>-0.12828521151256864</v>
      </c>
      <c r="BF95" s="272">
        <v>-0.33284972015618752</v>
      </c>
      <c r="BG95" s="221">
        <v>2577.6009677592542</v>
      </c>
      <c r="BH95" s="272">
        <v>-0.30317051787839228</v>
      </c>
      <c r="BI95" s="221">
        <v>-0.19347390455552899</v>
      </c>
      <c r="BJ95" s="445">
        <v>0</v>
      </c>
      <c r="BL95" s="412">
        <v>102.5</v>
      </c>
      <c r="BM95" s="425"/>
      <c r="BN95" s="235">
        <v>1508</v>
      </c>
      <c r="BO95" s="302">
        <v>1.89</v>
      </c>
      <c r="BP95" s="232">
        <v>1.89</v>
      </c>
      <c r="BQ95" s="71">
        <v>190216108</v>
      </c>
      <c r="BR95" s="235">
        <v>1507</v>
      </c>
      <c r="BS95" s="302">
        <v>1.89</v>
      </c>
      <c r="BT95" s="232">
        <v>1.89</v>
      </c>
      <c r="BU95" s="71">
        <v>178552304</v>
      </c>
      <c r="BV95" s="235">
        <v>1493</v>
      </c>
      <c r="BW95" s="302">
        <v>1.89</v>
      </c>
      <c r="BX95" s="232">
        <v>1.89</v>
      </c>
      <c r="BY95" s="71">
        <v>178837626</v>
      </c>
      <c r="BZ95" s="463">
        <v>-76911</v>
      </c>
      <c r="CA95" s="235">
        <v>1956428</v>
      </c>
      <c r="CB95" s="235">
        <v>66573</v>
      </c>
      <c r="CC95" s="235">
        <v>-17854</v>
      </c>
      <c r="CD95" s="235">
        <v>0</v>
      </c>
      <c r="CE95" s="235">
        <v>0</v>
      </c>
      <c r="CF95" s="235">
        <v>154858</v>
      </c>
      <c r="CG95" s="235">
        <v>20401</v>
      </c>
      <c r="CH95" s="235">
        <v>-3195</v>
      </c>
      <c r="CI95" s="235">
        <v>26061</v>
      </c>
      <c r="CJ95" s="235">
        <v>0</v>
      </c>
      <c r="CK95" s="235">
        <v>32431</v>
      </c>
      <c r="CL95" s="235">
        <v>36397</v>
      </c>
      <c r="CM95" s="235">
        <v>-1965</v>
      </c>
      <c r="CN95" s="235">
        <v>0</v>
      </c>
      <c r="CO95" s="235">
        <v>0</v>
      </c>
      <c r="CP95" s="235">
        <v>1962</v>
      </c>
      <c r="CQ95" s="235">
        <v>38</v>
      </c>
      <c r="CR95" s="235">
        <v>-12</v>
      </c>
      <c r="CS95" s="235">
        <v>0</v>
      </c>
      <c r="CT95" s="235">
        <v>0</v>
      </c>
      <c r="CU95" s="235">
        <v>2743</v>
      </c>
      <c r="CV95" s="235">
        <v>0</v>
      </c>
      <c r="CW95" s="235">
        <v>2197955</v>
      </c>
      <c r="CX95" s="463">
        <v>-23156</v>
      </c>
      <c r="CY95" s="544">
        <v>1869964</v>
      </c>
      <c r="CZ95" s="544">
        <v>38648</v>
      </c>
      <c r="DA95" s="544">
        <v>-36002</v>
      </c>
      <c r="DB95" s="544">
        <v>0</v>
      </c>
      <c r="DC95" s="544">
        <v>0</v>
      </c>
      <c r="DD95" s="544">
        <v>151710</v>
      </c>
      <c r="DE95" s="544">
        <v>15095</v>
      </c>
      <c r="DF95" s="544">
        <v>-2956</v>
      </c>
      <c r="DG95" s="544">
        <v>12750</v>
      </c>
      <c r="DH95" s="544">
        <v>0</v>
      </c>
      <c r="DI95" s="544">
        <v>33913</v>
      </c>
      <c r="DJ95" s="544">
        <v>38072</v>
      </c>
      <c r="DK95" s="544">
        <v>0</v>
      </c>
      <c r="DL95" s="544">
        <v>0</v>
      </c>
      <c r="DM95" s="544">
        <v>0</v>
      </c>
      <c r="DN95" s="544">
        <v>394</v>
      </c>
      <c r="DO95" s="544">
        <v>176</v>
      </c>
      <c r="DP95" s="544">
        <v>0</v>
      </c>
      <c r="DQ95" s="544">
        <v>0</v>
      </c>
      <c r="DR95" s="544">
        <v>0</v>
      </c>
      <c r="DS95" s="544">
        <v>2302</v>
      </c>
      <c r="DT95" s="544">
        <v>0</v>
      </c>
      <c r="DU95" s="544">
        <v>2100910</v>
      </c>
      <c r="DV95" s="463">
        <v>-22425</v>
      </c>
      <c r="DW95" s="235">
        <v>1915079</v>
      </c>
      <c r="DX95" s="235">
        <v>73699</v>
      </c>
      <c r="DY95" s="235">
        <v>-18754</v>
      </c>
      <c r="DZ95" s="235">
        <v>0</v>
      </c>
      <c r="EA95" s="235">
        <v>0</v>
      </c>
      <c r="EB95" s="235">
        <v>140859</v>
      </c>
      <c r="EC95" s="235">
        <v>18051</v>
      </c>
      <c r="ED95" s="235">
        <v>-3705</v>
      </c>
      <c r="EE95" s="235">
        <v>8865</v>
      </c>
      <c r="EF95" s="235">
        <v>0</v>
      </c>
      <c r="EG95" s="235">
        <v>66377</v>
      </c>
      <c r="EH95" s="235">
        <v>17126</v>
      </c>
      <c r="EI95" s="235">
        <v>-3768</v>
      </c>
      <c r="EJ95" s="235">
        <v>0</v>
      </c>
      <c r="EK95" s="235">
        <v>0</v>
      </c>
      <c r="EL95" s="235">
        <v>134</v>
      </c>
      <c r="EM95" s="235">
        <v>514</v>
      </c>
      <c r="EN95" s="235">
        <v>0</v>
      </c>
      <c r="EO95" s="235">
        <v>0</v>
      </c>
      <c r="EP95" s="235">
        <v>0</v>
      </c>
      <c r="EQ95" s="235">
        <v>16031</v>
      </c>
      <c r="ER95" s="235">
        <v>0</v>
      </c>
      <c r="ES95" s="235">
        <v>2208083</v>
      </c>
      <c r="ET95" s="254"/>
      <c r="EU95" s="254"/>
      <c r="EV95" s="254"/>
      <c r="EW95" s="254"/>
      <c r="EY95" s="397">
        <v>15.118523715810021</v>
      </c>
      <c r="EZ95" s="226">
        <v>-0.87320361314511263</v>
      </c>
      <c r="FA95" s="397">
        <v>-2.1666862987415385</v>
      </c>
      <c r="FB95" s="226">
        <v>0.20420164450243741</v>
      </c>
      <c r="FC95" s="221">
        <v>-0.11471907500008967</v>
      </c>
      <c r="FD95" s="226">
        <v>-0.25967248799936815</v>
      </c>
      <c r="FE95" s="221">
        <v>2588.2362981359615</v>
      </c>
      <c r="FF95" s="226">
        <v>-0.32423809761331474</v>
      </c>
      <c r="FG95" s="221">
        <v>-0.15110908975718218</v>
      </c>
      <c r="FH95" s="226">
        <v>0</v>
      </c>
      <c r="FI95" s="232"/>
      <c r="FJ95" s="393">
        <v>102.5</v>
      </c>
      <c r="FK95" s="430"/>
      <c r="FL95" s="468">
        <v>3.654170363797693</v>
      </c>
      <c r="FM95" s="469">
        <v>304307.32492201007</v>
      </c>
      <c r="FN95" s="472">
        <v>43.080745341614907</v>
      </c>
      <c r="FO95" s="386">
        <v>367157.68337651127</v>
      </c>
      <c r="FQ95" s="390">
        <v>453.19</v>
      </c>
      <c r="FR95" s="391">
        <v>680993.50666666671</v>
      </c>
      <c r="FS95" s="392">
        <v>7.9772326884751865E-4</v>
      </c>
      <c r="FT95" s="278">
        <v>12763.572301560298</v>
      </c>
      <c r="FV95" s="555">
        <v>0</v>
      </c>
      <c r="FW95" s="551">
        <v>0</v>
      </c>
      <c r="FX95" s="547">
        <v>1953</v>
      </c>
      <c r="FY95" s="545">
        <v>2605</v>
      </c>
      <c r="FZ95" s="555">
        <v>0</v>
      </c>
    </row>
    <row r="96" spans="1:182" x14ac:dyDescent="0.2">
      <c r="A96" s="65">
        <v>93</v>
      </c>
      <c r="B96" s="65">
        <v>578</v>
      </c>
      <c r="C96" s="66">
        <v>1208</v>
      </c>
      <c r="D96" s="67" t="s">
        <v>52</v>
      </c>
      <c r="E96" s="75"/>
      <c r="F96" s="220">
        <v>347.66666666666669</v>
      </c>
      <c r="G96" s="220">
        <v>540338.33333333337</v>
      </c>
      <c r="H96" s="214">
        <v>1.8999999999999997</v>
      </c>
      <c r="I96" s="220">
        <v>284388.59649122809</v>
      </c>
      <c r="J96" s="220">
        <v>60189</v>
      </c>
      <c r="K96" s="209">
        <v>0</v>
      </c>
      <c r="L96" s="216">
        <v>1.65</v>
      </c>
      <c r="M96" s="220">
        <v>469241.18421052629</v>
      </c>
      <c r="N96" s="220">
        <v>50017.553333333337</v>
      </c>
      <c r="O96" s="220">
        <v>163.66666666666666</v>
      </c>
      <c r="P96" s="220">
        <v>519422.40421052632</v>
      </c>
      <c r="Q96" s="221">
        <v>1494.0241731846395</v>
      </c>
      <c r="R96" s="221">
        <v>2681.4037114060652</v>
      </c>
      <c r="S96" s="221">
        <v>55.717987068840451</v>
      </c>
      <c r="T96" s="381">
        <v>1494.0241731846395</v>
      </c>
      <c r="U96" s="222">
        <v>2746.534559255173</v>
      </c>
      <c r="V96" s="222">
        <v>54.39670031276799</v>
      </c>
      <c r="W96" s="223">
        <v>152740.54586501018</v>
      </c>
      <c r="X96" s="224">
        <v>439.33042914192765</v>
      </c>
      <c r="Y96" s="225">
        <v>72.102331853369478</v>
      </c>
      <c r="Z96" s="223">
        <v>129559</v>
      </c>
      <c r="AA96" s="224">
        <v>372.65292425695111</v>
      </c>
      <c r="AB96" s="226">
        <v>86.000012485039107</v>
      </c>
      <c r="AC96" s="227">
        <v>0</v>
      </c>
      <c r="AD96" s="228">
        <v>0</v>
      </c>
      <c r="AE96" s="229">
        <v>129559</v>
      </c>
      <c r="AF96" s="230">
        <v>372.65292425695111</v>
      </c>
      <c r="AG96" s="231">
        <v>86.000012485039107</v>
      </c>
      <c r="AH96" s="223">
        <v>282299.54586501018</v>
      </c>
      <c r="AI96" s="224">
        <v>811.98335339887876</v>
      </c>
      <c r="AJ96" s="226">
        <v>86.000012485039107</v>
      </c>
      <c r="AK96" s="232">
        <v>0</v>
      </c>
      <c r="AL96" s="444">
        <v>4.7976989453499517</v>
      </c>
      <c r="AM96" s="232">
        <v>97045.897747791721</v>
      </c>
      <c r="AN96" s="232">
        <v>16.228187919463085</v>
      </c>
      <c r="AO96" s="232">
        <v>11032.740220267482</v>
      </c>
      <c r="AP96" s="223">
        <v>108078.63796805921</v>
      </c>
      <c r="AQ96" s="224">
        <v>55.717987068840451</v>
      </c>
      <c r="AR96" s="224">
        <v>0</v>
      </c>
      <c r="AS96" s="233">
        <v>0</v>
      </c>
      <c r="AT96" s="234">
        <v>108078.63796805921</v>
      </c>
      <c r="AU96" s="254"/>
      <c r="AV96" s="221">
        <v>562.20000000000005</v>
      </c>
      <c r="AW96" s="221">
        <v>195458.20000000004</v>
      </c>
      <c r="AX96" s="271">
        <v>2.3100221127414006E-4</v>
      </c>
      <c r="AY96" s="298">
        <v>3638.2848275677061</v>
      </c>
      <c r="AZ96" s="213"/>
      <c r="BA96" s="221">
        <v>4.1835744911899111</v>
      </c>
      <c r="BB96" s="272">
        <v>-1.1468549014138039</v>
      </c>
      <c r="BC96" s="221">
        <v>-4.559902677555363</v>
      </c>
      <c r="BD96" s="272">
        <v>-4.3031353019576474E-2</v>
      </c>
      <c r="BE96" s="221">
        <v>-0.19579259689681461</v>
      </c>
      <c r="BF96" s="272">
        <v>-0.48779190975983422</v>
      </c>
      <c r="BG96" s="221">
        <v>1658.8379849780242</v>
      </c>
      <c r="BH96" s="272">
        <v>-0.56601394947714667</v>
      </c>
      <c r="BI96" s="221">
        <v>-0.27791605367901695</v>
      </c>
      <c r="BJ96" s="445">
        <v>0</v>
      </c>
      <c r="BL96" s="412">
        <v>93.37</v>
      </c>
      <c r="BM96" s="425"/>
      <c r="BN96" s="235">
        <v>351</v>
      </c>
      <c r="BO96" s="302">
        <v>1.9</v>
      </c>
      <c r="BP96" s="232">
        <v>1.9</v>
      </c>
      <c r="BQ96" s="71">
        <v>37570480</v>
      </c>
      <c r="BR96" s="235">
        <v>357</v>
      </c>
      <c r="BS96" s="302">
        <v>1.9</v>
      </c>
      <c r="BT96" s="232">
        <v>1.9</v>
      </c>
      <c r="BU96" s="71">
        <v>45200770</v>
      </c>
      <c r="BV96" s="235">
        <v>360</v>
      </c>
      <c r="BW96" s="302">
        <v>1.9</v>
      </c>
      <c r="BX96" s="232">
        <v>1.9</v>
      </c>
      <c r="BY96" s="71">
        <v>46102030</v>
      </c>
      <c r="BZ96" s="463">
        <v>-5710</v>
      </c>
      <c r="CA96" s="235">
        <v>540659</v>
      </c>
      <c r="CB96" s="235">
        <v>5444</v>
      </c>
      <c r="CC96" s="235">
        <v>-15788</v>
      </c>
      <c r="CD96" s="235">
        <v>0</v>
      </c>
      <c r="CE96" s="235">
        <v>0</v>
      </c>
      <c r="CF96" s="235">
        <v>20369</v>
      </c>
      <c r="CG96" s="235">
        <v>1191</v>
      </c>
      <c r="CH96" s="235">
        <v>-2444</v>
      </c>
      <c r="CI96" s="235">
        <v>11801</v>
      </c>
      <c r="CJ96" s="235">
        <v>0</v>
      </c>
      <c r="CK96" s="235">
        <v>3641</v>
      </c>
      <c r="CL96" s="235">
        <v>19997</v>
      </c>
      <c r="CM96" s="235">
        <v>0</v>
      </c>
      <c r="CN96" s="235">
        <v>0</v>
      </c>
      <c r="CO96" s="235">
        <v>0</v>
      </c>
      <c r="CP96" s="235">
        <v>1091</v>
      </c>
      <c r="CQ96" s="235">
        <v>151</v>
      </c>
      <c r="CR96" s="235">
        <v>0</v>
      </c>
      <c r="CS96" s="235">
        <v>0</v>
      </c>
      <c r="CT96" s="235">
        <v>0</v>
      </c>
      <c r="CU96" s="235">
        <v>0</v>
      </c>
      <c r="CV96" s="235">
        <v>0</v>
      </c>
      <c r="CW96" s="235">
        <v>580402</v>
      </c>
      <c r="CX96" s="463">
        <v>-4823</v>
      </c>
      <c r="CY96" s="544">
        <v>481143</v>
      </c>
      <c r="CZ96" s="544">
        <v>5131</v>
      </c>
      <c r="DA96" s="544">
        <v>-21498</v>
      </c>
      <c r="DB96" s="544">
        <v>0</v>
      </c>
      <c r="DC96" s="544">
        <v>0</v>
      </c>
      <c r="DD96" s="544">
        <v>20329</v>
      </c>
      <c r="DE96" s="544">
        <v>1044</v>
      </c>
      <c r="DF96" s="544">
        <v>-3365</v>
      </c>
      <c r="DG96" s="544">
        <v>27658</v>
      </c>
      <c r="DH96" s="544">
        <v>0</v>
      </c>
      <c r="DI96" s="544">
        <v>2002</v>
      </c>
      <c r="DJ96" s="544">
        <v>15274</v>
      </c>
      <c r="DK96" s="544">
        <v>-17</v>
      </c>
      <c r="DL96" s="544">
        <v>0</v>
      </c>
      <c r="DM96" s="544">
        <v>0</v>
      </c>
      <c r="DN96" s="544">
        <v>300</v>
      </c>
      <c r="DO96" s="544">
        <v>0</v>
      </c>
      <c r="DP96" s="544">
        <v>0</v>
      </c>
      <c r="DQ96" s="544">
        <v>0</v>
      </c>
      <c r="DR96" s="544">
        <v>0</v>
      </c>
      <c r="DS96" s="544">
        <v>848</v>
      </c>
      <c r="DT96" s="544">
        <v>0</v>
      </c>
      <c r="DU96" s="544">
        <v>524026</v>
      </c>
      <c r="DV96" s="463">
        <v>-4385</v>
      </c>
      <c r="DW96" s="235">
        <v>498188</v>
      </c>
      <c r="DX96" s="235">
        <v>4777</v>
      </c>
      <c r="DY96" s="235">
        <v>-18526</v>
      </c>
      <c r="DZ96" s="235">
        <v>0</v>
      </c>
      <c r="EA96" s="235">
        <v>0</v>
      </c>
      <c r="EB96" s="235">
        <v>41568</v>
      </c>
      <c r="EC96" s="235">
        <v>1119</v>
      </c>
      <c r="ED96" s="235">
        <v>-1568</v>
      </c>
      <c r="EE96" s="235">
        <v>20583</v>
      </c>
      <c r="EF96" s="235">
        <v>274</v>
      </c>
      <c r="EG96" s="235">
        <v>3962</v>
      </c>
      <c r="EH96" s="235">
        <v>2926</v>
      </c>
      <c r="EI96" s="235">
        <v>0</v>
      </c>
      <c r="EJ96" s="235">
        <v>0</v>
      </c>
      <c r="EK96" s="235">
        <v>0</v>
      </c>
      <c r="EL96" s="235">
        <v>107</v>
      </c>
      <c r="EM96" s="235">
        <v>0</v>
      </c>
      <c r="EN96" s="235">
        <v>0</v>
      </c>
      <c r="EO96" s="235">
        <v>0</v>
      </c>
      <c r="EP96" s="235">
        <v>0</v>
      </c>
      <c r="EQ96" s="235">
        <v>88</v>
      </c>
      <c r="ER96" s="235">
        <v>0</v>
      </c>
      <c r="ES96" s="235">
        <v>549113</v>
      </c>
      <c r="ET96" s="254"/>
      <c r="EU96" s="254"/>
      <c r="EV96" s="254"/>
      <c r="EW96" s="254"/>
      <c r="EY96" s="397">
        <v>2.5329546883778913</v>
      </c>
      <c r="EZ96" s="226">
        <v>-1.1697933075448117</v>
      </c>
      <c r="FA96" s="397">
        <v>-5.1237632886785143</v>
      </c>
      <c r="FB96" s="226">
        <v>-2.969333262888999E-3</v>
      </c>
      <c r="FC96" s="221">
        <v>-0.20696437899675627</v>
      </c>
      <c r="FD96" s="226">
        <v>-0.48883486224969896</v>
      </c>
      <c r="FE96" s="221">
        <v>1528.2456979258998</v>
      </c>
      <c r="FF96" s="226">
        <v>-0.62636471818641226</v>
      </c>
      <c r="FG96" s="221">
        <v>-0.25880819621774687</v>
      </c>
      <c r="FH96" s="226">
        <v>0</v>
      </c>
      <c r="FI96" s="232"/>
      <c r="FJ96" s="393">
        <v>93.37</v>
      </c>
      <c r="FK96" s="430"/>
      <c r="FL96" s="468">
        <v>4.6853932584269664</v>
      </c>
      <c r="FM96" s="469">
        <v>96306.705146310735</v>
      </c>
      <c r="FN96" s="472">
        <v>15.848314606741573</v>
      </c>
      <c r="FO96" s="386">
        <v>10693.432504778108</v>
      </c>
      <c r="FQ96" s="390">
        <v>491.49</v>
      </c>
      <c r="FR96" s="391">
        <v>174970.44</v>
      </c>
      <c r="FS96" s="392">
        <v>2.0496229403375117E-4</v>
      </c>
      <c r="FT96" s="278">
        <v>3279.3967045400186</v>
      </c>
      <c r="FV96" s="555">
        <v>0</v>
      </c>
      <c r="FW96" s="551">
        <v>0</v>
      </c>
      <c r="FX96" s="547">
        <v>491</v>
      </c>
      <c r="FY96" s="545">
        <v>762</v>
      </c>
      <c r="FZ96" s="555">
        <v>0</v>
      </c>
    </row>
    <row r="97" spans="1:182" x14ac:dyDescent="0.2">
      <c r="A97" s="65">
        <v>94</v>
      </c>
      <c r="B97" s="65">
        <v>665</v>
      </c>
      <c r="C97" s="66">
        <v>2405</v>
      </c>
      <c r="D97" s="67" t="s">
        <v>158</v>
      </c>
      <c r="E97" s="75"/>
      <c r="F97" s="220">
        <v>257.33333333333331</v>
      </c>
      <c r="G97" s="220">
        <v>555446.33333333337</v>
      </c>
      <c r="H97" s="214">
        <v>2</v>
      </c>
      <c r="I97" s="220">
        <v>277723.16666666669</v>
      </c>
      <c r="J97" s="220">
        <v>46508</v>
      </c>
      <c r="K97" s="209">
        <v>0</v>
      </c>
      <c r="L97" s="216">
        <v>1.65</v>
      </c>
      <c r="M97" s="220">
        <v>458243.22499999992</v>
      </c>
      <c r="N97" s="220">
        <v>40874.833333333336</v>
      </c>
      <c r="O97" s="220">
        <v>23.666666666666668</v>
      </c>
      <c r="P97" s="220">
        <v>499141.72499999992</v>
      </c>
      <c r="Q97" s="221">
        <v>1939.6699158031086</v>
      </c>
      <c r="R97" s="221">
        <v>2681.4037114060652</v>
      </c>
      <c r="S97" s="221">
        <v>72.337854518221391</v>
      </c>
      <c r="T97" s="381">
        <v>1939.6699158031086</v>
      </c>
      <c r="U97" s="222">
        <v>2746.534559255173</v>
      </c>
      <c r="V97" s="222">
        <v>70.622447085796864</v>
      </c>
      <c r="W97" s="223">
        <v>70622.947125342864</v>
      </c>
      <c r="X97" s="224">
        <v>274.44150437309406</v>
      </c>
      <c r="Y97" s="225">
        <v>82.572848346479475</v>
      </c>
      <c r="Z97" s="223">
        <v>23648</v>
      </c>
      <c r="AA97" s="224">
        <v>91.896373056994832</v>
      </c>
      <c r="AB97" s="226">
        <v>86.000022429445394</v>
      </c>
      <c r="AC97" s="227">
        <v>0</v>
      </c>
      <c r="AD97" s="228">
        <v>0</v>
      </c>
      <c r="AE97" s="229">
        <v>23648</v>
      </c>
      <c r="AF97" s="230">
        <v>91.896373056994832</v>
      </c>
      <c r="AG97" s="231">
        <v>86.000022429445394</v>
      </c>
      <c r="AH97" s="223">
        <v>94270.947125342864</v>
      </c>
      <c r="AI97" s="224">
        <v>366.33787743008889</v>
      </c>
      <c r="AJ97" s="226">
        <v>86.000022429445394</v>
      </c>
      <c r="AK97" s="232">
        <v>0</v>
      </c>
      <c r="AL97" s="444">
        <v>0.72279792746113991</v>
      </c>
      <c r="AM97" s="232">
        <v>2220.3572533104925</v>
      </c>
      <c r="AN97" s="232">
        <v>26.090673575129536</v>
      </c>
      <c r="AO97" s="232">
        <v>28589.777445555545</v>
      </c>
      <c r="AP97" s="223">
        <v>30810.134698866037</v>
      </c>
      <c r="AQ97" s="224">
        <v>72.337854518221391</v>
      </c>
      <c r="AR97" s="224">
        <v>0</v>
      </c>
      <c r="AS97" s="233">
        <v>0</v>
      </c>
      <c r="AT97" s="234">
        <v>30810.134698866037</v>
      </c>
      <c r="AU97" s="254"/>
      <c r="AV97" s="221">
        <v>339.7</v>
      </c>
      <c r="AW97" s="221">
        <v>87416.133333333317</v>
      </c>
      <c r="AX97" s="271">
        <v>1.0331272927426456E-4</v>
      </c>
      <c r="AY97" s="298">
        <v>1627.1754860696667</v>
      </c>
      <c r="AZ97" s="213"/>
      <c r="BA97" s="221">
        <v>138.80316223772738</v>
      </c>
      <c r="BB97" s="272">
        <v>2.0726121171563978</v>
      </c>
      <c r="BC97" s="221">
        <v>-2.1621753145998501</v>
      </c>
      <c r="BD97" s="272">
        <v>0.18976304499005398</v>
      </c>
      <c r="BE97" s="221">
        <v>0.26522269576444413</v>
      </c>
      <c r="BF97" s="272">
        <v>0.57032519074886112</v>
      </c>
      <c r="BG97" s="221">
        <v>1280.8692949609751</v>
      </c>
      <c r="BH97" s="272">
        <v>-0.67414476164834503</v>
      </c>
      <c r="BI97" s="221">
        <v>0.87671127863591447</v>
      </c>
      <c r="BJ97" s="445">
        <v>0</v>
      </c>
      <c r="BL97" s="412">
        <v>35</v>
      </c>
      <c r="BM97" s="425"/>
      <c r="BN97" s="235">
        <v>259</v>
      </c>
      <c r="BO97" s="302">
        <v>2</v>
      </c>
      <c r="BP97" s="232">
        <v>2</v>
      </c>
      <c r="BQ97" s="71">
        <v>30809890</v>
      </c>
      <c r="BR97" s="235">
        <v>255</v>
      </c>
      <c r="BS97" s="302">
        <v>2</v>
      </c>
      <c r="BT97" s="232">
        <v>2</v>
      </c>
      <c r="BU97" s="71">
        <v>37024040</v>
      </c>
      <c r="BV97" s="235">
        <v>258</v>
      </c>
      <c r="BW97" s="302">
        <v>2</v>
      </c>
      <c r="BX97" s="232">
        <v>2</v>
      </c>
      <c r="BY97" s="71">
        <v>38471000</v>
      </c>
      <c r="BZ97" s="463">
        <v>-629</v>
      </c>
      <c r="CA97" s="235">
        <v>505176</v>
      </c>
      <c r="CB97" s="235">
        <v>5106</v>
      </c>
      <c r="CC97" s="235">
        <v>-11974</v>
      </c>
      <c r="CD97" s="235">
        <v>0</v>
      </c>
      <c r="CE97" s="235">
        <v>0</v>
      </c>
      <c r="CF97" s="235">
        <v>38882</v>
      </c>
      <c r="CG97" s="235">
        <v>1628</v>
      </c>
      <c r="CH97" s="235">
        <v>-2363</v>
      </c>
      <c r="CI97" s="235">
        <v>24564</v>
      </c>
      <c r="CJ97" s="235">
        <v>0</v>
      </c>
      <c r="CK97" s="235">
        <v>936</v>
      </c>
      <c r="CL97" s="235">
        <v>6119</v>
      </c>
      <c r="CM97" s="235">
        <v>0</v>
      </c>
      <c r="CN97" s="235">
        <v>0</v>
      </c>
      <c r="CO97" s="235">
        <v>0</v>
      </c>
      <c r="CP97" s="235">
        <v>344</v>
      </c>
      <c r="CQ97" s="235">
        <v>0</v>
      </c>
      <c r="CR97" s="235">
        <v>-1</v>
      </c>
      <c r="CS97" s="235">
        <v>0</v>
      </c>
      <c r="CT97" s="235">
        <v>0</v>
      </c>
      <c r="CU97" s="235">
        <v>0</v>
      </c>
      <c r="CV97" s="235">
        <v>0</v>
      </c>
      <c r="CW97" s="235">
        <v>567788</v>
      </c>
      <c r="CX97" s="463">
        <v>-1761</v>
      </c>
      <c r="CY97" s="544">
        <v>488010</v>
      </c>
      <c r="CZ97" s="544">
        <v>4438</v>
      </c>
      <c r="DA97" s="544">
        <v>-4699</v>
      </c>
      <c r="DB97" s="544">
        <v>0</v>
      </c>
      <c r="DC97" s="544">
        <v>0</v>
      </c>
      <c r="DD97" s="544">
        <v>30620</v>
      </c>
      <c r="DE97" s="544">
        <v>1131</v>
      </c>
      <c r="DF97" s="544">
        <v>-1553</v>
      </c>
      <c r="DG97" s="544">
        <v>48502</v>
      </c>
      <c r="DH97" s="544">
        <v>0</v>
      </c>
      <c r="DI97" s="544">
        <v>4440</v>
      </c>
      <c r="DJ97" s="544">
        <v>227</v>
      </c>
      <c r="DK97" s="544">
        <v>0</v>
      </c>
      <c r="DL97" s="544">
        <v>0</v>
      </c>
      <c r="DM97" s="544">
        <v>0</v>
      </c>
      <c r="DN97" s="544">
        <v>46</v>
      </c>
      <c r="DO97" s="544">
        <v>0</v>
      </c>
      <c r="DP97" s="544">
        <v>-200</v>
      </c>
      <c r="DQ97" s="544">
        <v>0</v>
      </c>
      <c r="DR97" s="544">
        <v>0</v>
      </c>
      <c r="DS97" s="544">
        <v>0</v>
      </c>
      <c r="DT97" s="544">
        <v>0</v>
      </c>
      <c r="DU97" s="544">
        <v>569201</v>
      </c>
      <c r="DV97" s="463">
        <v>21</v>
      </c>
      <c r="DW97" s="235">
        <v>501437</v>
      </c>
      <c r="DX97" s="235">
        <v>2303</v>
      </c>
      <c r="DY97" s="235">
        <v>-10003</v>
      </c>
      <c r="DZ97" s="235">
        <v>0</v>
      </c>
      <c r="EA97" s="235">
        <v>0</v>
      </c>
      <c r="EB97" s="235">
        <v>43776</v>
      </c>
      <c r="EC97" s="235">
        <v>735</v>
      </c>
      <c r="ED97" s="235">
        <v>-1848</v>
      </c>
      <c r="EE97" s="235">
        <v>37722</v>
      </c>
      <c r="EF97" s="235">
        <v>20</v>
      </c>
      <c r="EG97" s="235">
        <v>4522</v>
      </c>
      <c r="EH97" s="235">
        <v>326</v>
      </c>
      <c r="EI97" s="235">
        <v>0</v>
      </c>
      <c r="EJ97" s="235">
        <v>0</v>
      </c>
      <c r="EK97" s="235">
        <v>0</v>
      </c>
      <c r="EL97" s="235">
        <v>27</v>
      </c>
      <c r="EM97" s="235">
        <v>11</v>
      </c>
      <c r="EN97" s="235">
        <v>0</v>
      </c>
      <c r="EO97" s="235">
        <v>0</v>
      </c>
      <c r="EP97" s="235">
        <v>0</v>
      </c>
      <c r="EQ97" s="235">
        <v>0</v>
      </c>
      <c r="ER97" s="235">
        <v>0</v>
      </c>
      <c r="ES97" s="235">
        <v>579049</v>
      </c>
      <c r="ET97" s="254"/>
      <c r="EU97" s="254"/>
      <c r="EV97" s="254"/>
      <c r="EW97" s="254"/>
      <c r="EY97" s="397">
        <v>140.47086387969071</v>
      </c>
      <c r="EZ97" s="226">
        <v>2.0808314551507276</v>
      </c>
      <c r="FA97" s="397">
        <v>-1.7716837615243382</v>
      </c>
      <c r="FB97" s="226">
        <v>0.23187527698936711</v>
      </c>
      <c r="FC97" s="221">
        <v>0.25655691651019769</v>
      </c>
      <c r="FD97" s="226">
        <v>0.66267785429792281</v>
      </c>
      <c r="FE97" s="221">
        <v>1460.727128826303</v>
      </c>
      <c r="FF97" s="226">
        <v>-0.64560937668050633</v>
      </c>
      <c r="FG97" s="221">
        <v>0.90524849077963088</v>
      </c>
      <c r="FH97" s="226">
        <v>0</v>
      </c>
      <c r="FI97" s="232"/>
      <c r="FJ97" s="393">
        <v>35</v>
      </c>
      <c r="FK97" s="430"/>
      <c r="FL97" s="468">
        <v>0.72279792746113991</v>
      </c>
      <c r="FM97" s="469">
        <v>2361.4942708484309</v>
      </c>
      <c r="FN97" s="472">
        <v>26.090673575129536</v>
      </c>
      <c r="FO97" s="386">
        <v>28470.779399243485</v>
      </c>
      <c r="FQ97" s="390">
        <v>357.49</v>
      </c>
      <c r="FR97" s="391">
        <v>91994.093333333323</v>
      </c>
      <c r="FS97" s="392">
        <v>1.0776289073260039E-4</v>
      </c>
      <c r="FT97" s="278">
        <v>1724.2062517216063</v>
      </c>
      <c r="FV97" s="555">
        <v>0</v>
      </c>
      <c r="FW97" s="551">
        <v>0</v>
      </c>
      <c r="FX97" s="547">
        <v>71</v>
      </c>
      <c r="FY97" s="545">
        <v>135</v>
      </c>
      <c r="FZ97" s="555">
        <v>0</v>
      </c>
    </row>
    <row r="98" spans="1:182" x14ac:dyDescent="0.2">
      <c r="A98" s="65">
        <v>95</v>
      </c>
      <c r="B98" s="65">
        <v>867</v>
      </c>
      <c r="C98" s="66">
        <v>1730</v>
      </c>
      <c r="D98" s="67" t="s">
        <v>169</v>
      </c>
      <c r="E98" s="75"/>
      <c r="F98" s="220">
        <v>863</v>
      </c>
      <c r="G98" s="220">
        <v>1461671.3333333333</v>
      </c>
      <c r="H98" s="214">
        <v>1.83</v>
      </c>
      <c r="I98" s="220">
        <v>798727.50455373398</v>
      </c>
      <c r="J98" s="220">
        <v>132827.33333333334</v>
      </c>
      <c r="K98" s="209">
        <v>0</v>
      </c>
      <c r="L98" s="216">
        <v>1.65</v>
      </c>
      <c r="M98" s="220">
        <v>1317900.3825136612</v>
      </c>
      <c r="N98" s="220">
        <v>133452.52333333332</v>
      </c>
      <c r="O98" s="220">
        <v>134</v>
      </c>
      <c r="P98" s="220">
        <v>1451486.9058469944</v>
      </c>
      <c r="Q98" s="221">
        <v>1681.9083497647675</v>
      </c>
      <c r="R98" s="221">
        <v>2681.4037114060652</v>
      </c>
      <c r="S98" s="221">
        <v>62.724920630575781</v>
      </c>
      <c r="T98" s="381">
        <v>1681.9083497647675</v>
      </c>
      <c r="U98" s="222">
        <v>2746.534559255173</v>
      </c>
      <c r="V98" s="222">
        <v>61.237472657940295</v>
      </c>
      <c r="W98" s="223">
        <v>319148.86392568273</v>
      </c>
      <c r="X98" s="224">
        <v>369.81328380728013</v>
      </c>
      <c r="Y98" s="225">
        <v>76.516699997262734</v>
      </c>
      <c r="Z98" s="223">
        <v>219448</v>
      </c>
      <c r="AA98" s="224">
        <v>254.28505214368482</v>
      </c>
      <c r="AB98" s="226">
        <v>85.999981125800602</v>
      </c>
      <c r="AC98" s="227">
        <v>0</v>
      </c>
      <c r="AD98" s="228">
        <v>0</v>
      </c>
      <c r="AE98" s="229">
        <v>219448</v>
      </c>
      <c r="AF98" s="230">
        <v>254.28505214368482</v>
      </c>
      <c r="AG98" s="231">
        <v>85.999981125800602</v>
      </c>
      <c r="AH98" s="223">
        <v>538596.86392568273</v>
      </c>
      <c r="AI98" s="224">
        <v>624.09833595096495</v>
      </c>
      <c r="AJ98" s="226">
        <v>85.999981125800602</v>
      </c>
      <c r="AK98" s="232">
        <v>0</v>
      </c>
      <c r="AL98" s="444">
        <v>0.52375434530706833</v>
      </c>
      <c r="AM98" s="232">
        <v>0</v>
      </c>
      <c r="AN98" s="232">
        <v>15.3441483198146</v>
      </c>
      <c r="AO98" s="232">
        <v>21246.654646756597</v>
      </c>
      <c r="AP98" s="223">
        <v>21246.654646756597</v>
      </c>
      <c r="AQ98" s="224">
        <v>62.724920630575781</v>
      </c>
      <c r="AR98" s="224">
        <v>0</v>
      </c>
      <c r="AS98" s="233">
        <v>0</v>
      </c>
      <c r="AT98" s="234">
        <v>21246.654646756597</v>
      </c>
      <c r="AU98" s="254"/>
      <c r="AV98" s="221">
        <v>227.02</v>
      </c>
      <c r="AW98" s="221">
        <v>195918.26</v>
      </c>
      <c r="AX98" s="271">
        <v>2.3154593303827568E-4</v>
      </c>
      <c r="AY98" s="298">
        <v>3646.8484453528417</v>
      </c>
      <c r="AZ98" s="213"/>
      <c r="BA98" s="221">
        <v>8.6023721067506909</v>
      </c>
      <c r="BB98" s="272">
        <v>-1.0411780573291249</v>
      </c>
      <c r="BC98" s="221">
        <v>-6.7740729241104951</v>
      </c>
      <c r="BD98" s="272">
        <v>-0.25800426345184591</v>
      </c>
      <c r="BE98" s="221">
        <v>-0.22413072400843212</v>
      </c>
      <c r="BF98" s="272">
        <v>-0.55283325951658457</v>
      </c>
      <c r="BG98" s="221">
        <v>1290.976319627993</v>
      </c>
      <c r="BH98" s="272">
        <v>-0.67125330313671627</v>
      </c>
      <c r="BI98" s="221">
        <v>-0.29519056929020976</v>
      </c>
      <c r="BJ98" s="445">
        <v>0</v>
      </c>
      <c r="BL98" s="412">
        <v>59</v>
      </c>
      <c r="BM98" s="425"/>
      <c r="BN98" s="235">
        <v>865</v>
      </c>
      <c r="BO98" s="302">
        <v>1.83</v>
      </c>
      <c r="BP98" s="232">
        <v>1.83</v>
      </c>
      <c r="BQ98" s="71">
        <v>99656260</v>
      </c>
      <c r="BR98" s="235">
        <v>884</v>
      </c>
      <c r="BS98" s="302">
        <v>1.83</v>
      </c>
      <c r="BT98" s="232">
        <v>1.83</v>
      </c>
      <c r="BU98" s="71">
        <v>121160170</v>
      </c>
      <c r="BV98" s="235">
        <v>891</v>
      </c>
      <c r="BW98" s="302">
        <v>1.83</v>
      </c>
      <c r="BX98" s="232">
        <v>1.83</v>
      </c>
      <c r="BY98" s="71">
        <v>124315570</v>
      </c>
      <c r="BZ98" s="463">
        <v>-32618</v>
      </c>
      <c r="CA98" s="235">
        <v>1331931</v>
      </c>
      <c r="CB98" s="235">
        <v>7752</v>
      </c>
      <c r="CC98" s="235">
        <v>-38659</v>
      </c>
      <c r="CD98" s="235">
        <v>0</v>
      </c>
      <c r="CE98" s="235">
        <v>0</v>
      </c>
      <c r="CF98" s="235">
        <v>109972</v>
      </c>
      <c r="CG98" s="235">
        <v>3881</v>
      </c>
      <c r="CH98" s="235">
        <v>-9648</v>
      </c>
      <c r="CI98" s="235">
        <v>18453</v>
      </c>
      <c r="CJ98" s="235">
        <v>0</v>
      </c>
      <c r="CK98" s="235">
        <v>16828</v>
      </c>
      <c r="CL98" s="235">
        <v>10663</v>
      </c>
      <c r="CM98" s="235">
        <v>0</v>
      </c>
      <c r="CN98" s="235">
        <v>0</v>
      </c>
      <c r="CO98" s="235">
        <v>0</v>
      </c>
      <c r="CP98" s="235">
        <v>453</v>
      </c>
      <c r="CQ98" s="235">
        <v>313</v>
      </c>
      <c r="CR98" s="235">
        <v>0</v>
      </c>
      <c r="CS98" s="235">
        <v>0</v>
      </c>
      <c r="CT98" s="235">
        <v>0</v>
      </c>
      <c r="CU98" s="235">
        <v>350</v>
      </c>
      <c r="CV98" s="235">
        <v>0</v>
      </c>
      <c r="CW98" s="235">
        <v>1419671</v>
      </c>
      <c r="CX98" s="463">
        <v>-7449</v>
      </c>
      <c r="CY98" s="544">
        <v>1407816</v>
      </c>
      <c r="CZ98" s="544">
        <v>12929</v>
      </c>
      <c r="DA98" s="544">
        <v>-47026</v>
      </c>
      <c r="DB98" s="544">
        <v>0</v>
      </c>
      <c r="DC98" s="544">
        <v>0</v>
      </c>
      <c r="DD98" s="544">
        <v>102608</v>
      </c>
      <c r="DE98" s="544">
        <v>6453</v>
      </c>
      <c r="DF98" s="544">
        <v>-8211</v>
      </c>
      <c r="DG98" s="544">
        <v>18985</v>
      </c>
      <c r="DH98" s="544">
        <v>0</v>
      </c>
      <c r="DI98" s="544">
        <v>17110</v>
      </c>
      <c r="DJ98" s="544">
        <v>1587</v>
      </c>
      <c r="DK98" s="544">
        <v>0</v>
      </c>
      <c r="DL98" s="544">
        <v>0</v>
      </c>
      <c r="DM98" s="544">
        <v>0</v>
      </c>
      <c r="DN98" s="544">
        <v>153</v>
      </c>
      <c r="DO98" s="544">
        <v>718</v>
      </c>
      <c r="DP98" s="544">
        <v>0</v>
      </c>
      <c r="DQ98" s="544">
        <v>0</v>
      </c>
      <c r="DR98" s="544">
        <v>0</v>
      </c>
      <c r="DS98" s="544">
        <v>1054</v>
      </c>
      <c r="DT98" s="544">
        <v>0</v>
      </c>
      <c r="DU98" s="544">
        <v>1506727</v>
      </c>
      <c r="DV98" s="463">
        <v>-3510</v>
      </c>
      <c r="DW98" s="235">
        <v>1469663</v>
      </c>
      <c r="DX98" s="235">
        <v>12469</v>
      </c>
      <c r="DY98" s="235">
        <v>-51012</v>
      </c>
      <c r="DZ98" s="235">
        <v>0</v>
      </c>
      <c r="EA98" s="235">
        <v>0</v>
      </c>
      <c r="EB98" s="235">
        <v>132161</v>
      </c>
      <c r="EC98" s="235">
        <v>4198</v>
      </c>
      <c r="ED98" s="235">
        <v>-8973</v>
      </c>
      <c r="EE98" s="235">
        <v>14782</v>
      </c>
      <c r="EF98" s="235">
        <v>0</v>
      </c>
      <c r="EG98" s="235">
        <v>60680</v>
      </c>
      <c r="EH98" s="235">
        <v>113858</v>
      </c>
      <c r="EI98" s="235">
        <v>0</v>
      </c>
      <c r="EJ98" s="235">
        <v>0</v>
      </c>
      <c r="EK98" s="235">
        <v>0</v>
      </c>
      <c r="EL98" s="235">
        <v>86</v>
      </c>
      <c r="EM98" s="235">
        <v>11</v>
      </c>
      <c r="EN98" s="235">
        <v>0</v>
      </c>
      <c r="EO98" s="235">
        <v>0</v>
      </c>
      <c r="EP98" s="235">
        <v>0</v>
      </c>
      <c r="EQ98" s="235">
        <v>1048</v>
      </c>
      <c r="ER98" s="235">
        <v>0</v>
      </c>
      <c r="ES98" s="235">
        <v>1745461</v>
      </c>
      <c r="ET98" s="254"/>
      <c r="EU98" s="254"/>
      <c r="EV98" s="254"/>
      <c r="EW98" s="254"/>
      <c r="EY98" s="397">
        <v>9.250516311114847</v>
      </c>
      <c r="EZ98" s="226">
        <v>-1.0114882245997294</v>
      </c>
      <c r="FA98" s="397">
        <v>-10.27510717800345</v>
      </c>
      <c r="FB98" s="226">
        <v>-0.36386928750440228</v>
      </c>
      <c r="FC98" s="221">
        <v>-0.19429754934624247</v>
      </c>
      <c r="FD98" s="226">
        <v>-0.45736701910571487</v>
      </c>
      <c r="FE98" s="221">
        <v>1312.6461353106718</v>
      </c>
      <c r="FF98" s="226">
        <v>-0.68781655298293609</v>
      </c>
      <c r="FG98" s="221">
        <v>-0.28622699455672762</v>
      </c>
      <c r="FH98" s="226">
        <v>0</v>
      </c>
      <c r="FI98" s="232"/>
      <c r="FJ98" s="393">
        <v>59</v>
      </c>
      <c r="FK98" s="430"/>
      <c r="FL98" s="468">
        <v>0.51363636363636367</v>
      </c>
      <c r="FM98" s="469">
        <v>0</v>
      </c>
      <c r="FN98" s="472">
        <v>15.047727272727272</v>
      </c>
      <c r="FO98" s="386">
        <v>20889.162081221835</v>
      </c>
      <c r="FQ98" s="390">
        <v>214.83</v>
      </c>
      <c r="FR98" s="391">
        <v>189050.40000000002</v>
      </c>
      <c r="FS98" s="392">
        <v>2.2145571373083522E-4</v>
      </c>
      <c r="FT98" s="278">
        <v>3543.2914196933634</v>
      </c>
      <c r="FV98" s="555">
        <v>0</v>
      </c>
      <c r="FW98" s="551">
        <v>0</v>
      </c>
      <c r="FX98" s="547">
        <v>402</v>
      </c>
      <c r="FY98" s="545">
        <v>621</v>
      </c>
      <c r="FZ98" s="555">
        <v>0</v>
      </c>
    </row>
    <row r="99" spans="1:182" x14ac:dyDescent="0.2">
      <c r="A99" s="65">
        <v>96</v>
      </c>
      <c r="B99" s="65">
        <v>782</v>
      </c>
      <c r="C99" s="66">
        <v>1302</v>
      </c>
      <c r="D99" s="67" t="s">
        <v>68</v>
      </c>
      <c r="E99" s="75"/>
      <c r="F99" s="220">
        <v>278.66666666666669</v>
      </c>
      <c r="G99" s="220">
        <v>682716</v>
      </c>
      <c r="H99" s="214">
        <v>1.6499999999999997</v>
      </c>
      <c r="I99" s="220">
        <v>413767.27272727271</v>
      </c>
      <c r="J99" s="220">
        <v>1240871.6666666667</v>
      </c>
      <c r="K99" s="209">
        <v>0</v>
      </c>
      <c r="L99" s="216">
        <v>1.65</v>
      </c>
      <c r="M99" s="220">
        <v>682716</v>
      </c>
      <c r="N99" s="220">
        <v>975871.64</v>
      </c>
      <c r="O99" s="220">
        <v>4980.666666666667</v>
      </c>
      <c r="P99" s="220">
        <v>1663568.3066666666</v>
      </c>
      <c r="Q99" s="221">
        <v>5969.7427272727264</v>
      </c>
      <c r="R99" s="221">
        <v>2681.4037114060652</v>
      </c>
      <c r="S99" s="221">
        <v>222.63498412711351</v>
      </c>
      <c r="T99" s="381">
        <v>5969.7427272727264</v>
      </c>
      <c r="U99" s="222">
        <v>2746.534559255173</v>
      </c>
      <c r="V99" s="222">
        <v>217.35545642985278</v>
      </c>
      <c r="W99" s="223">
        <v>-339049.67479595856</v>
      </c>
      <c r="X99" s="224">
        <v>-1216.6854358706646</v>
      </c>
      <c r="Y99" s="225">
        <v>177.26004000008152</v>
      </c>
      <c r="Z99" s="223">
        <v>0</v>
      </c>
      <c r="AA99" s="224">
        <v>0</v>
      </c>
      <c r="AB99" s="226">
        <v>177.26004000008152</v>
      </c>
      <c r="AC99" s="227">
        <v>0</v>
      </c>
      <c r="AD99" s="228">
        <v>0</v>
      </c>
      <c r="AE99" s="229">
        <v>0</v>
      </c>
      <c r="AF99" s="230">
        <v>0</v>
      </c>
      <c r="AG99" s="231">
        <v>177.26004000008152</v>
      </c>
      <c r="AH99" s="223">
        <v>-339049.67479595856</v>
      </c>
      <c r="AI99" s="224">
        <v>-1216.6854358706646</v>
      </c>
      <c r="AJ99" s="226">
        <v>177.26004000008152</v>
      </c>
      <c r="AK99" s="232">
        <v>0</v>
      </c>
      <c r="AL99" s="444">
        <v>72.075358851674636</v>
      </c>
      <c r="AM99" s="232">
        <v>1322347.886504994</v>
      </c>
      <c r="AN99" s="232">
        <v>88.941387559808604</v>
      </c>
      <c r="AO99" s="232">
        <v>171903.74653814462</v>
      </c>
      <c r="AP99" s="223">
        <v>334400</v>
      </c>
      <c r="AQ99" s="224">
        <v>222.63498412711351</v>
      </c>
      <c r="AR99" s="224">
        <v>100</v>
      </c>
      <c r="AS99" s="233">
        <v>-334400</v>
      </c>
      <c r="AT99" s="234">
        <v>0</v>
      </c>
      <c r="AU99" s="254"/>
      <c r="AV99" s="221">
        <v>237.49</v>
      </c>
      <c r="AW99" s="221">
        <v>66180.546666666676</v>
      </c>
      <c r="AX99" s="271">
        <v>7.8215457951272534E-5</v>
      </c>
      <c r="AY99" s="298">
        <v>1231.8934627325425</v>
      </c>
      <c r="AZ99" s="213"/>
      <c r="BA99" s="221">
        <v>154.32863930122176</v>
      </c>
      <c r="BB99" s="272">
        <v>2.4439084655570333</v>
      </c>
      <c r="BC99" s="221">
        <v>103.66226073856626</v>
      </c>
      <c r="BD99" s="272">
        <v>10.46421553959693</v>
      </c>
      <c r="BE99" s="221">
        <v>-9.3999723303881108E-2</v>
      </c>
      <c r="BF99" s="272">
        <v>-0.25415805428219312</v>
      </c>
      <c r="BG99" s="221">
        <v>17418.590558756117</v>
      </c>
      <c r="BH99" s="272">
        <v>3.9425998336986234</v>
      </c>
      <c r="BI99" s="221">
        <v>2.1778415292932864</v>
      </c>
      <c r="BJ99" s="445">
        <v>0</v>
      </c>
      <c r="BL99" s="412">
        <v>16</v>
      </c>
      <c r="BM99" s="425"/>
      <c r="BN99" s="235">
        <v>269</v>
      </c>
      <c r="BO99" s="302">
        <v>1.65</v>
      </c>
      <c r="BP99" s="232">
        <v>1.65</v>
      </c>
      <c r="BQ99" s="71">
        <v>783085850</v>
      </c>
      <c r="BR99" s="235">
        <v>286</v>
      </c>
      <c r="BS99" s="302">
        <v>1.65</v>
      </c>
      <c r="BT99" s="232">
        <v>1.65</v>
      </c>
      <c r="BU99" s="71">
        <v>775829260</v>
      </c>
      <c r="BV99" s="235">
        <v>293</v>
      </c>
      <c r="BW99" s="302">
        <v>1.65</v>
      </c>
      <c r="BX99" s="232">
        <v>1.65</v>
      </c>
      <c r="BY99" s="71">
        <v>773967990</v>
      </c>
      <c r="BZ99" s="463">
        <v>-3078</v>
      </c>
      <c r="CA99" s="235">
        <v>425281</v>
      </c>
      <c r="CB99" s="235">
        <v>3960</v>
      </c>
      <c r="CC99" s="235">
        <v>-26515</v>
      </c>
      <c r="CD99" s="235">
        <v>-35</v>
      </c>
      <c r="CE99" s="235">
        <v>0</v>
      </c>
      <c r="CF99" s="235">
        <v>41047</v>
      </c>
      <c r="CG99" s="235">
        <v>1760</v>
      </c>
      <c r="CH99" s="235">
        <v>-4516</v>
      </c>
      <c r="CI99" s="235">
        <v>15320</v>
      </c>
      <c r="CJ99" s="235">
        <v>0</v>
      </c>
      <c r="CK99" s="235">
        <v>18275</v>
      </c>
      <c r="CL99" s="235">
        <v>220251</v>
      </c>
      <c r="CM99" s="235">
        <v>-377</v>
      </c>
      <c r="CN99" s="235">
        <v>0</v>
      </c>
      <c r="CO99" s="235">
        <v>0</v>
      </c>
      <c r="CP99" s="235">
        <v>1696</v>
      </c>
      <c r="CQ99" s="235">
        <v>142</v>
      </c>
      <c r="CR99" s="235">
        <v>0</v>
      </c>
      <c r="CS99" s="235">
        <v>0</v>
      </c>
      <c r="CT99" s="235">
        <v>57</v>
      </c>
      <c r="CU99" s="235">
        <v>329</v>
      </c>
      <c r="CV99" s="235">
        <v>0</v>
      </c>
      <c r="CW99" s="235">
        <v>693597</v>
      </c>
      <c r="CX99" s="463">
        <v>-594</v>
      </c>
      <c r="CY99" s="544">
        <v>407197</v>
      </c>
      <c r="CZ99" s="544">
        <v>2559</v>
      </c>
      <c r="DA99" s="544">
        <v>-20540</v>
      </c>
      <c r="DB99" s="544">
        <v>0</v>
      </c>
      <c r="DC99" s="544">
        <v>0</v>
      </c>
      <c r="DD99" s="544">
        <v>40793</v>
      </c>
      <c r="DE99" s="544">
        <v>630</v>
      </c>
      <c r="DF99" s="544">
        <v>-7350</v>
      </c>
      <c r="DG99" s="544">
        <v>57960</v>
      </c>
      <c r="DH99" s="544">
        <v>0</v>
      </c>
      <c r="DI99" s="544">
        <v>52460</v>
      </c>
      <c r="DJ99" s="544">
        <v>202136</v>
      </c>
      <c r="DK99" s="544">
        <v>-24946</v>
      </c>
      <c r="DL99" s="544">
        <v>0</v>
      </c>
      <c r="DM99" s="544">
        <v>0</v>
      </c>
      <c r="DN99" s="544">
        <v>-492</v>
      </c>
      <c r="DO99" s="544">
        <v>44</v>
      </c>
      <c r="DP99" s="544">
        <v>0</v>
      </c>
      <c r="DQ99" s="544">
        <v>0</v>
      </c>
      <c r="DR99" s="544">
        <v>0</v>
      </c>
      <c r="DS99" s="544">
        <v>491</v>
      </c>
      <c r="DT99" s="544">
        <v>0</v>
      </c>
      <c r="DU99" s="544">
        <v>710348</v>
      </c>
      <c r="DV99" s="463">
        <v>-5725</v>
      </c>
      <c r="DW99" s="235">
        <v>324687</v>
      </c>
      <c r="DX99" s="235">
        <v>4026</v>
      </c>
      <c r="DY99" s="235">
        <v>-22390</v>
      </c>
      <c r="DZ99" s="235">
        <v>-243</v>
      </c>
      <c r="EA99" s="235">
        <v>0</v>
      </c>
      <c r="EB99" s="235">
        <v>50094</v>
      </c>
      <c r="EC99" s="235">
        <v>1366</v>
      </c>
      <c r="ED99" s="235">
        <v>-8855</v>
      </c>
      <c r="EE99" s="235">
        <v>56582</v>
      </c>
      <c r="EF99" s="235">
        <v>13</v>
      </c>
      <c r="EG99" s="235">
        <v>30163</v>
      </c>
      <c r="EH99" s="235">
        <v>196162</v>
      </c>
      <c r="EI99" s="235">
        <v>0</v>
      </c>
      <c r="EJ99" s="235">
        <v>0</v>
      </c>
      <c r="EK99" s="235">
        <v>0</v>
      </c>
      <c r="EL99" s="235">
        <v>477</v>
      </c>
      <c r="EM99" s="235">
        <v>0</v>
      </c>
      <c r="EN99" s="235">
        <v>0</v>
      </c>
      <c r="EO99" s="235">
        <v>0</v>
      </c>
      <c r="EP99" s="235">
        <v>0</v>
      </c>
      <c r="EQ99" s="235">
        <v>77</v>
      </c>
      <c r="ER99" s="235">
        <v>0</v>
      </c>
      <c r="ES99" s="235">
        <v>626434</v>
      </c>
      <c r="ET99" s="254"/>
      <c r="EU99" s="254"/>
      <c r="EV99" s="254"/>
      <c r="EW99" s="254"/>
      <c r="EY99" s="397">
        <v>181.05250832109809</v>
      </c>
      <c r="EZ99" s="226">
        <v>3.0371726024504473</v>
      </c>
      <c r="FA99" s="397">
        <v>109.67146373347266</v>
      </c>
      <c r="FB99" s="226">
        <v>8.0395129916489658</v>
      </c>
      <c r="FC99" s="221">
        <v>0.24078511632738575</v>
      </c>
      <c r="FD99" s="226">
        <v>0.62349642153658036</v>
      </c>
      <c r="FE99" s="221">
        <v>10062.282216878537</v>
      </c>
      <c r="FF99" s="226">
        <v>1.8060715815388868</v>
      </c>
      <c r="FG99" s="221">
        <v>2.4735276085242766</v>
      </c>
      <c r="FH99" s="226">
        <v>0</v>
      </c>
      <c r="FI99" s="232"/>
      <c r="FJ99" s="393">
        <v>16</v>
      </c>
      <c r="FK99" s="430"/>
      <c r="FL99" s="468">
        <v>71.055424528301884</v>
      </c>
      <c r="FM99" s="469">
        <v>1313798.165019827</v>
      </c>
      <c r="FN99" s="472">
        <v>87.682783018867923</v>
      </c>
      <c r="FO99" s="386">
        <v>168278.08890270212</v>
      </c>
      <c r="FQ99" s="390">
        <v>203.88</v>
      </c>
      <c r="FR99" s="391">
        <v>57630.080000000002</v>
      </c>
      <c r="FS99" s="392">
        <v>6.7508508306595116E-5</v>
      </c>
      <c r="FT99" s="278">
        <v>1080.1361329055219</v>
      </c>
      <c r="FV99" s="555">
        <v>0</v>
      </c>
      <c r="FW99" s="551">
        <v>0</v>
      </c>
      <c r="FX99" s="547">
        <v>14942</v>
      </c>
      <c r="FY99" s="545">
        <v>15358</v>
      </c>
      <c r="FZ99" s="555">
        <v>0</v>
      </c>
    </row>
    <row r="100" spans="1:182" x14ac:dyDescent="0.2">
      <c r="A100" s="65">
        <v>97</v>
      </c>
      <c r="B100" s="65">
        <v>579</v>
      </c>
      <c r="C100" s="66">
        <v>1209</v>
      </c>
      <c r="D100" s="67" t="s">
        <v>53</v>
      </c>
      <c r="E100" s="75"/>
      <c r="F100" s="220">
        <v>648.66666666666663</v>
      </c>
      <c r="G100" s="220">
        <v>850880</v>
      </c>
      <c r="H100" s="214">
        <v>1.8500000000000003</v>
      </c>
      <c r="I100" s="220">
        <v>459935.13513513515</v>
      </c>
      <c r="J100" s="220">
        <v>143884</v>
      </c>
      <c r="K100" s="209">
        <v>0</v>
      </c>
      <c r="L100" s="216">
        <v>1.65</v>
      </c>
      <c r="M100" s="220">
        <v>758892.9729729729</v>
      </c>
      <c r="N100" s="220">
        <v>118424.35666666664</v>
      </c>
      <c r="O100" s="220">
        <v>170</v>
      </c>
      <c r="P100" s="220">
        <v>877487.32963963959</v>
      </c>
      <c r="Q100" s="221">
        <v>1352.755389989167</v>
      </c>
      <c r="R100" s="221">
        <v>2681.4037114060652</v>
      </c>
      <c r="S100" s="221">
        <v>50.44952329389497</v>
      </c>
      <c r="T100" s="381">
        <v>1352.755389989167</v>
      </c>
      <c r="U100" s="222">
        <v>2746.534559255173</v>
      </c>
      <c r="V100" s="222">
        <v>49.253171981058856</v>
      </c>
      <c r="W100" s="223">
        <v>318884.4547955317</v>
      </c>
      <c r="X100" s="224">
        <v>491.59987892425238</v>
      </c>
      <c r="Y100" s="225">
        <v>68.783199675153824</v>
      </c>
      <c r="Z100" s="223">
        <v>299458</v>
      </c>
      <c r="AA100" s="224">
        <v>461.65159301130529</v>
      </c>
      <c r="AB100" s="226">
        <v>85.999987697320989</v>
      </c>
      <c r="AC100" s="227">
        <v>0</v>
      </c>
      <c r="AD100" s="228">
        <v>0</v>
      </c>
      <c r="AE100" s="229">
        <v>299458</v>
      </c>
      <c r="AF100" s="230">
        <v>461.65159301130529</v>
      </c>
      <c r="AG100" s="231">
        <v>85.999987697320989</v>
      </c>
      <c r="AH100" s="223">
        <v>618342.4547955317</v>
      </c>
      <c r="AI100" s="224">
        <v>953.25147193555767</v>
      </c>
      <c r="AJ100" s="226">
        <v>85.999987697320989</v>
      </c>
      <c r="AK100" s="232">
        <v>0</v>
      </c>
      <c r="AL100" s="444">
        <v>7.85611510791367</v>
      </c>
      <c r="AM100" s="232">
        <v>312763.416122742</v>
      </c>
      <c r="AN100" s="232">
        <v>59.646968139773897</v>
      </c>
      <c r="AO100" s="232">
        <v>247231.60792583533</v>
      </c>
      <c r="AP100" s="223">
        <v>559995.0240485773</v>
      </c>
      <c r="AQ100" s="224">
        <v>50.44952329389497</v>
      </c>
      <c r="AR100" s="224">
        <v>0</v>
      </c>
      <c r="AS100" s="233">
        <v>0</v>
      </c>
      <c r="AT100" s="234">
        <v>559995.0240485773</v>
      </c>
      <c r="AU100" s="254"/>
      <c r="AV100" s="221">
        <v>496.16</v>
      </c>
      <c r="AW100" s="221">
        <v>321842.45333333331</v>
      </c>
      <c r="AX100" s="271">
        <v>3.8036940073066369E-4</v>
      </c>
      <c r="AY100" s="298">
        <v>5990.8180615079527</v>
      </c>
      <c r="AZ100" s="213"/>
      <c r="BA100" s="221">
        <v>131.07639847096644</v>
      </c>
      <c r="BB100" s="272">
        <v>1.8878242900371609</v>
      </c>
      <c r="BC100" s="221">
        <v>5.4233645419458112</v>
      </c>
      <c r="BD100" s="272">
        <v>0.92624009895583026</v>
      </c>
      <c r="BE100" s="221">
        <v>0.37629986058130149</v>
      </c>
      <c r="BF100" s="272">
        <v>0.8252682467378939</v>
      </c>
      <c r="BG100" s="221">
        <v>5370.0204209511658</v>
      </c>
      <c r="BH100" s="272">
        <v>0.49569613793554518</v>
      </c>
      <c r="BI100" s="221">
        <v>0.78590912444883498</v>
      </c>
      <c r="BJ100" s="445">
        <v>0</v>
      </c>
      <c r="BL100" s="412">
        <v>84.67</v>
      </c>
      <c r="BM100" s="425"/>
      <c r="BN100" s="235">
        <v>648</v>
      </c>
      <c r="BO100" s="302">
        <v>1.85</v>
      </c>
      <c r="BP100" s="232">
        <v>1.85</v>
      </c>
      <c r="BQ100" s="71">
        <v>88098163</v>
      </c>
      <c r="BR100" s="235">
        <v>653</v>
      </c>
      <c r="BS100" s="302">
        <v>1.85</v>
      </c>
      <c r="BT100" s="232">
        <v>1.85</v>
      </c>
      <c r="BU100" s="71">
        <v>108989090</v>
      </c>
      <c r="BV100" s="235">
        <v>635</v>
      </c>
      <c r="BW100" s="302">
        <v>1.85</v>
      </c>
      <c r="BX100" s="232">
        <v>1.85</v>
      </c>
      <c r="BY100" s="71">
        <v>111518070</v>
      </c>
      <c r="BZ100" s="463">
        <v>-10282</v>
      </c>
      <c r="CA100" s="235">
        <v>812153</v>
      </c>
      <c r="CB100" s="235">
        <v>19371</v>
      </c>
      <c r="CC100" s="235">
        <v>-20993</v>
      </c>
      <c r="CD100" s="235">
        <v>0</v>
      </c>
      <c r="CE100" s="235">
        <v>0</v>
      </c>
      <c r="CF100" s="235">
        <v>69521</v>
      </c>
      <c r="CG100" s="235">
        <v>8734</v>
      </c>
      <c r="CH100" s="235">
        <v>-1760</v>
      </c>
      <c r="CI100" s="235">
        <v>8812</v>
      </c>
      <c r="CJ100" s="235">
        <v>467</v>
      </c>
      <c r="CK100" s="235">
        <v>11508</v>
      </c>
      <c r="CL100" s="235">
        <v>15577</v>
      </c>
      <c r="CM100" s="235">
        <v>-1661</v>
      </c>
      <c r="CN100" s="235">
        <v>0</v>
      </c>
      <c r="CO100" s="235">
        <v>0</v>
      </c>
      <c r="CP100" s="235">
        <v>2098</v>
      </c>
      <c r="CQ100" s="235">
        <v>187</v>
      </c>
      <c r="CR100" s="235">
        <v>-432</v>
      </c>
      <c r="CS100" s="235">
        <v>0</v>
      </c>
      <c r="CT100" s="235">
        <v>0</v>
      </c>
      <c r="CU100" s="235">
        <v>484</v>
      </c>
      <c r="CV100" s="235">
        <v>0</v>
      </c>
      <c r="CW100" s="235">
        <v>913784</v>
      </c>
      <c r="CX100" s="463">
        <v>-3072</v>
      </c>
      <c r="CY100" s="544">
        <v>757980</v>
      </c>
      <c r="CZ100" s="544">
        <v>20072</v>
      </c>
      <c r="DA100" s="544">
        <v>-18907</v>
      </c>
      <c r="DB100" s="544">
        <v>0</v>
      </c>
      <c r="DC100" s="544">
        <v>0</v>
      </c>
      <c r="DD100" s="544">
        <v>52612</v>
      </c>
      <c r="DE100" s="544">
        <v>9400</v>
      </c>
      <c r="DF100" s="544">
        <v>-1566</v>
      </c>
      <c r="DG100" s="544">
        <v>7504</v>
      </c>
      <c r="DH100" s="544">
        <v>0</v>
      </c>
      <c r="DI100" s="544">
        <v>5023</v>
      </c>
      <c r="DJ100" s="544">
        <v>2595</v>
      </c>
      <c r="DK100" s="544">
        <v>-1841</v>
      </c>
      <c r="DL100" s="544">
        <v>0</v>
      </c>
      <c r="DM100" s="544">
        <v>0</v>
      </c>
      <c r="DN100" s="544">
        <v>1093</v>
      </c>
      <c r="DO100" s="544">
        <v>300</v>
      </c>
      <c r="DP100" s="544">
        <v>-531</v>
      </c>
      <c r="DQ100" s="544">
        <v>0</v>
      </c>
      <c r="DR100" s="544">
        <v>0</v>
      </c>
      <c r="DS100" s="544">
        <v>337</v>
      </c>
      <c r="DT100" s="544">
        <v>0</v>
      </c>
      <c r="DU100" s="544">
        <v>830999</v>
      </c>
      <c r="DV100" s="463">
        <v>-3459</v>
      </c>
      <c r="DW100" s="235">
        <v>767624</v>
      </c>
      <c r="DX100" s="235">
        <v>15365</v>
      </c>
      <c r="DY100" s="235">
        <v>-21855</v>
      </c>
      <c r="DZ100" s="235">
        <v>0</v>
      </c>
      <c r="EA100" s="235">
        <v>0</v>
      </c>
      <c r="EB100" s="235">
        <v>83962</v>
      </c>
      <c r="EC100" s="235">
        <v>9856</v>
      </c>
      <c r="ED100" s="235">
        <v>-1772</v>
      </c>
      <c r="EE100" s="235">
        <v>4895</v>
      </c>
      <c r="EF100" s="235">
        <v>0</v>
      </c>
      <c r="EG100" s="235">
        <v>4040</v>
      </c>
      <c r="EH100" s="235">
        <v>25927</v>
      </c>
      <c r="EI100" s="235">
        <v>-2099</v>
      </c>
      <c r="EJ100" s="235">
        <v>0</v>
      </c>
      <c r="EK100" s="235">
        <v>0</v>
      </c>
      <c r="EL100" s="235">
        <v>359</v>
      </c>
      <c r="EM100" s="235">
        <v>200</v>
      </c>
      <c r="EN100" s="235">
        <v>-3</v>
      </c>
      <c r="EO100" s="235">
        <v>0</v>
      </c>
      <c r="EP100" s="235">
        <v>0</v>
      </c>
      <c r="EQ100" s="235">
        <v>635</v>
      </c>
      <c r="ER100" s="235">
        <v>0</v>
      </c>
      <c r="ES100" s="235">
        <v>883675</v>
      </c>
      <c r="ET100" s="254"/>
      <c r="EU100" s="254"/>
      <c r="EV100" s="254"/>
      <c r="EW100" s="254"/>
      <c r="EY100" s="397">
        <v>120.02123289521175</v>
      </c>
      <c r="EZ100" s="226">
        <v>1.5989184172059732</v>
      </c>
      <c r="FA100" s="397">
        <v>14.904446158653963</v>
      </c>
      <c r="FB100" s="226">
        <v>1.4001945844209216</v>
      </c>
      <c r="FC100" s="221">
        <v>0.27515652851843869</v>
      </c>
      <c r="FD100" s="226">
        <v>0.7088843392166293</v>
      </c>
      <c r="FE100" s="221">
        <v>5420.8116496590583</v>
      </c>
      <c r="FF100" s="226">
        <v>0.4831241736226104</v>
      </c>
      <c r="FG100" s="221">
        <v>0.8062182918052283</v>
      </c>
      <c r="FH100" s="226">
        <v>0</v>
      </c>
      <c r="FI100" s="232"/>
      <c r="FJ100" s="393">
        <v>84.67</v>
      </c>
      <c r="FK100" s="430"/>
      <c r="FL100" s="468">
        <v>7.8966942148760326</v>
      </c>
      <c r="FM100" s="469">
        <v>311258.14202901383</v>
      </c>
      <c r="FN100" s="472">
        <v>59.955061983471069</v>
      </c>
      <c r="FO100" s="386">
        <v>243372.08778367148</v>
      </c>
      <c r="FQ100" s="390">
        <v>521.5</v>
      </c>
      <c r="FR100" s="391">
        <v>336541.33333333337</v>
      </c>
      <c r="FS100" s="392">
        <v>3.9422821201785476E-4</v>
      </c>
      <c r="FT100" s="278">
        <v>6307.6513922856766</v>
      </c>
      <c r="FV100" s="555">
        <v>0</v>
      </c>
      <c r="FW100" s="551">
        <v>0</v>
      </c>
      <c r="FX100" s="547">
        <v>510</v>
      </c>
      <c r="FY100" s="545">
        <v>805</v>
      </c>
      <c r="FZ100" s="555">
        <v>0</v>
      </c>
    </row>
    <row r="101" spans="1:182" x14ac:dyDescent="0.2">
      <c r="A101" s="65">
        <v>98</v>
      </c>
      <c r="B101" s="65">
        <v>736</v>
      </c>
      <c r="C101" s="66">
        <v>5506</v>
      </c>
      <c r="D101" s="67" t="s">
        <v>291</v>
      </c>
      <c r="E101" s="75"/>
      <c r="F101" s="220">
        <v>412</v>
      </c>
      <c r="G101" s="220">
        <v>918085.33333333337</v>
      </c>
      <c r="H101" s="214">
        <v>1.6499999999999997</v>
      </c>
      <c r="I101" s="220">
        <v>556415.35353535356</v>
      </c>
      <c r="J101" s="220">
        <v>163383</v>
      </c>
      <c r="K101" s="209">
        <v>0</v>
      </c>
      <c r="L101" s="216">
        <v>1.65</v>
      </c>
      <c r="M101" s="220">
        <v>918085.33333333337</v>
      </c>
      <c r="N101" s="220">
        <v>122247.30666666666</v>
      </c>
      <c r="O101" s="220">
        <v>907.33333333333337</v>
      </c>
      <c r="P101" s="220">
        <v>1041239.9733333333</v>
      </c>
      <c r="Q101" s="221">
        <v>2527.2814886731389</v>
      </c>
      <c r="R101" s="221">
        <v>2681.4037114060652</v>
      </c>
      <c r="S101" s="221">
        <v>94.252181345266052</v>
      </c>
      <c r="T101" s="381">
        <v>2527.2814886731389</v>
      </c>
      <c r="U101" s="222">
        <v>2746.534559255173</v>
      </c>
      <c r="V101" s="222">
        <v>92.017101338004181</v>
      </c>
      <c r="W101" s="223">
        <v>23494.391633407275</v>
      </c>
      <c r="X101" s="224">
        <v>57.025222411182703</v>
      </c>
      <c r="Y101" s="225">
        <v>96.378874247517615</v>
      </c>
      <c r="Z101" s="223">
        <v>0</v>
      </c>
      <c r="AA101" s="224">
        <v>0</v>
      </c>
      <c r="AB101" s="226">
        <v>96.378874247517615</v>
      </c>
      <c r="AC101" s="227">
        <v>0</v>
      </c>
      <c r="AD101" s="228">
        <v>0</v>
      </c>
      <c r="AE101" s="229">
        <v>0</v>
      </c>
      <c r="AF101" s="230">
        <v>0</v>
      </c>
      <c r="AG101" s="231">
        <v>96.378874247517615</v>
      </c>
      <c r="AH101" s="223">
        <v>23494.391633407275</v>
      </c>
      <c r="AI101" s="224">
        <v>57.025222411182703</v>
      </c>
      <c r="AJ101" s="226">
        <v>96.378874247517615</v>
      </c>
      <c r="AK101" s="232">
        <v>0</v>
      </c>
      <c r="AL101" s="444">
        <v>0.44660194174757284</v>
      </c>
      <c r="AM101" s="232">
        <v>0</v>
      </c>
      <c r="AN101" s="232">
        <v>23.148058252427184</v>
      </c>
      <c r="AO101" s="232">
        <v>36017.05152191766</v>
      </c>
      <c r="AP101" s="223">
        <v>36017.05152191766</v>
      </c>
      <c r="AQ101" s="224">
        <v>94.252181345266052</v>
      </c>
      <c r="AR101" s="224">
        <v>0</v>
      </c>
      <c r="AS101" s="233">
        <v>0</v>
      </c>
      <c r="AT101" s="234">
        <v>36017.05152191766</v>
      </c>
      <c r="AU101" s="254"/>
      <c r="AV101" s="221">
        <v>381.23</v>
      </c>
      <c r="AW101" s="221">
        <v>157066.76</v>
      </c>
      <c r="AX101" s="271">
        <v>1.8562930016578812E-4</v>
      </c>
      <c r="AY101" s="298">
        <v>2923.6614776111628</v>
      </c>
      <c r="AZ101" s="213"/>
      <c r="BA101" s="221">
        <v>12.094067776542952</v>
      </c>
      <c r="BB101" s="272">
        <v>-0.95767312884170497</v>
      </c>
      <c r="BC101" s="221">
        <v>-4.4070734070423052</v>
      </c>
      <c r="BD101" s="272">
        <v>-2.8193219803511423E-2</v>
      </c>
      <c r="BE101" s="221">
        <v>-0.63707874634547845</v>
      </c>
      <c r="BF101" s="272">
        <v>-1.5006269032669932</v>
      </c>
      <c r="BG101" s="221">
        <v>3833.7886986922263</v>
      </c>
      <c r="BH101" s="272">
        <v>5.6204750954457143E-2</v>
      </c>
      <c r="BI101" s="221">
        <v>-0.63567450071666665</v>
      </c>
      <c r="BJ101" s="445">
        <v>0</v>
      </c>
      <c r="BL101" s="412">
        <v>70.37</v>
      </c>
      <c r="BM101" s="425"/>
      <c r="BN101" s="235">
        <v>412</v>
      </c>
      <c r="BO101" s="302">
        <v>1.65</v>
      </c>
      <c r="BP101" s="232">
        <v>1.65</v>
      </c>
      <c r="BQ101" s="71">
        <v>97919490</v>
      </c>
      <c r="BR101" s="235">
        <v>414</v>
      </c>
      <c r="BS101" s="302">
        <v>1.65</v>
      </c>
      <c r="BT101" s="232">
        <v>1.65</v>
      </c>
      <c r="BU101" s="71">
        <v>110057200</v>
      </c>
      <c r="BV101" s="235">
        <v>423</v>
      </c>
      <c r="BW101" s="302">
        <v>1.5</v>
      </c>
      <c r="BX101" s="232">
        <v>1.5</v>
      </c>
      <c r="BY101" s="71">
        <v>111148510</v>
      </c>
      <c r="BZ101" s="463">
        <v>-13666</v>
      </c>
      <c r="CA101" s="235">
        <v>802693</v>
      </c>
      <c r="CB101" s="235">
        <v>17491</v>
      </c>
      <c r="CC101" s="235">
        <v>-17295</v>
      </c>
      <c r="CD101" s="235">
        <v>0</v>
      </c>
      <c r="CE101" s="235">
        <v>0</v>
      </c>
      <c r="CF101" s="235">
        <v>52222</v>
      </c>
      <c r="CG101" s="235">
        <v>4424</v>
      </c>
      <c r="CH101" s="235">
        <v>-2072</v>
      </c>
      <c r="CI101" s="235">
        <v>4941</v>
      </c>
      <c r="CJ101" s="235">
        <v>416</v>
      </c>
      <c r="CK101" s="235">
        <v>111518</v>
      </c>
      <c r="CL101" s="235">
        <v>23966</v>
      </c>
      <c r="CM101" s="235">
        <v>-22710</v>
      </c>
      <c r="CN101" s="235">
        <v>0</v>
      </c>
      <c r="CO101" s="235">
        <v>0</v>
      </c>
      <c r="CP101" s="235">
        <v>480</v>
      </c>
      <c r="CQ101" s="235">
        <v>6451</v>
      </c>
      <c r="CR101" s="235">
        <v>0</v>
      </c>
      <c r="CS101" s="235">
        <v>0</v>
      </c>
      <c r="CT101" s="235">
        <v>0</v>
      </c>
      <c r="CU101" s="235">
        <v>19</v>
      </c>
      <c r="CV101" s="235">
        <v>0</v>
      </c>
      <c r="CW101" s="235">
        <v>968878</v>
      </c>
      <c r="CX101" s="463">
        <v>-4939</v>
      </c>
      <c r="CY101" s="544">
        <v>805469</v>
      </c>
      <c r="CZ101" s="544">
        <v>16408</v>
      </c>
      <c r="DA101" s="544">
        <v>-19478</v>
      </c>
      <c r="DB101" s="544">
        <v>-83</v>
      </c>
      <c r="DC101" s="544">
        <v>0</v>
      </c>
      <c r="DD101" s="544">
        <v>42318</v>
      </c>
      <c r="DE101" s="544">
        <v>4337</v>
      </c>
      <c r="DF101" s="544">
        <v>-1354</v>
      </c>
      <c r="DG101" s="544">
        <v>3382</v>
      </c>
      <c r="DH101" s="544">
        <v>0</v>
      </c>
      <c r="DI101" s="544">
        <v>33004</v>
      </c>
      <c r="DJ101" s="544">
        <v>1329</v>
      </c>
      <c r="DK101" s="544">
        <v>0</v>
      </c>
      <c r="DL101" s="544">
        <v>0</v>
      </c>
      <c r="DM101" s="544">
        <v>0</v>
      </c>
      <c r="DN101" s="544">
        <v>60</v>
      </c>
      <c r="DO101" s="544">
        <v>6019</v>
      </c>
      <c r="DP101" s="544">
        <v>0</v>
      </c>
      <c r="DQ101" s="544">
        <v>0</v>
      </c>
      <c r="DR101" s="544">
        <v>0</v>
      </c>
      <c r="DS101" s="544">
        <v>17399</v>
      </c>
      <c r="DT101" s="544">
        <v>0</v>
      </c>
      <c r="DU101" s="544">
        <v>903871</v>
      </c>
      <c r="DV101" s="463">
        <v>-2068</v>
      </c>
      <c r="DW101" s="235">
        <v>659854</v>
      </c>
      <c r="DX101" s="235">
        <v>10267</v>
      </c>
      <c r="DY101" s="235">
        <v>-5431</v>
      </c>
      <c r="DZ101" s="235">
        <v>-28</v>
      </c>
      <c r="EA101" s="235">
        <v>0</v>
      </c>
      <c r="EB101" s="235">
        <v>60293</v>
      </c>
      <c r="EC101" s="235">
        <v>2144</v>
      </c>
      <c r="ED101" s="235">
        <v>-875</v>
      </c>
      <c r="EE101" s="235">
        <v>5250</v>
      </c>
      <c r="EF101" s="235">
        <v>643</v>
      </c>
      <c r="EG101" s="235">
        <v>6144</v>
      </c>
      <c r="EH101" s="235">
        <v>402</v>
      </c>
      <c r="EI101" s="235">
        <v>0</v>
      </c>
      <c r="EJ101" s="235">
        <v>0</v>
      </c>
      <c r="EK101" s="235">
        <v>0</v>
      </c>
      <c r="EL101" s="235">
        <v>-12</v>
      </c>
      <c r="EM101" s="235">
        <v>6044</v>
      </c>
      <c r="EN101" s="235">
        <v>0</v>
      </c>
      <c r="EO101" s="235">
        <v>0</v>
      </c>
      <c r="EP101" s="235">
        <v>0</v>
      </c>
      <c r="EQ101" s="235">
        <v>6800</v>
      </c>
      <c r="ER101" s="235">
        <v>0</v>
      </c>
      <c r="ES101" s="235">
        <v>749427</v>
      </c>
      <c r="ET101" s="254"/>
      <c r="EU101" s="254"/>
      <c r="EV101" s="254"/>
      <c r="EW101" s="254"/>
      <c r="EY101" s="397">
        <v>16.760975626010925</v>
      </c>
      <c r="EZ101" s="226">
        <v>-0.83449782963616637</v>
      </c>
      <c r="FA101" s="397">
        <v>-5.2732815211515467</v>
      </c>
      <c r="FB101" s="226">
        <v>-1.3444487788994758E-2</v>
      </c>
      <c r="FC101" s="221">
        <v>-0.62753142883801705</v>
      </c>
      <c r="FD101" s="226">
        <v>-1.5336375730366161</v>
      </c>
      <c r="FE101" s="221">
        <v>4014.3534347591522</v>
      </c>
      <c r="FF101" s="226">
        <v>8.2244706049246524E-2</v>
      </c>
      <c r="FG101" s="221">
        <v>-0.61595614912775587</v>
      </c>
      <c r="FH101" s="226">
        <v>0</v>
      </c>
      <c r="FI101" s="232"/>
      <c r="FJ101" s="393">
        <v>70.37</v>
      </c>
      <c r="FK101" s="430"/>
      <c r="FL101" s="468">
        <v>0.44195356285028026</v>
      </c>
      <c r="FM101" s="469">
        <v>0</v>
      </c>
      <c r="FN101" s="472">
        <v>22.907125700560449</v>
      </c>
      <c r="FO101" s="386">
        <v>35632.099621047084</v>
      </c>
      <c r="FQ101" s="390">
        <v>494.56</v>
      </c>
      <c r="FR101" s="391">
        <v>205901.81333333332</v>
      </c>
      <c r="FS101" s="392">
        <v>2.4119564428431005E-4</v>
      </c>
      <c r="FT101" s="278">
        <v>3859.1303085489608</v>
      </c>
      <c r="FV101" s="555">
        <v>0</v>
      </c>
      <c r="FW101" s="551">
        <v>0</v>
      </c>
      <c r="FX101" s="547">
        <v>2722</v>
      </c>
      <c r="FY101" s="545">
        <v>4426</v>
      </c>
      <c r="FZ101" s="555">
        <v>0</v>
      </c>
    </row>
    <row r="102" spans="1:182" x14ac:dyDescent="0.2">
      <c r="A102" s="65">
        <v>99</v>
      </c>
      <c r="B102" s="65">
        <v>406</v>
      </c>
      <c r="C102" s="66">
        <v>4206</v>
      </c>
      <c r="D102" s="67" t="s">
        <v>202</v>
      </c>
      <c r="E102" s="75"/>
      <c r="F102" s="220">
        <v>3248</v>
      </c>
      <c r="G102" s="220">
        <v>6388901.666666667</v>
      </c>
      <c r="H102" s="214">
        <v>1.8566666666666667</v>
      </c>
      <c r="I102" s="220">
        <v>3442730.9518883079</v>
      </c>
      <c r="J102" s="220">
        <v>580345</v>
      </c>
      <c r="K102" s="209">
        <v>0</v>
      </c>
      <c r="L102" s="216">
        <v>1.65</v>
      </c>
      <c r="M102" s="220">
        <v>5680506.0706157079</v>
      </c>
      <c r="N102" s="220">
        <v>592516.52</v>
      </c>
      <c r="O102" s="220">
        <v>6681.666666666667</v>
      </c>
      <c r="P102" s="220">
        <v>6279704.2572823735</v>
      </c>
      <c r="Q102" s="221">
        <v>1933.4064831534401</v>
      </c>
      <c r="R102" s="221">
        <v>2681.4037114060652</v>
      </c>
      <c r="S102" s="221">
        <v>72.104266691702577</v>
      </c>
      <c r="T102" s="381">
        <v>1933.4064831534401</v>
      </c>
      <c r="U102" s="222">
        <v>2746.534559255173</v>
      </c>
      <c r="V102" s="222">
        <v>70.394398520794752</v>
      </c>
      <c r="W102" s="223">
        <v>898913.14902487467</v>
      </c>
      <c r="X102" s="224">
        <v>276.75897445347124</v>
      </c>
      <c r="Y102" s="225">
        <v>82.425688015772621</v>
      </c>
      <c r="Z102" s="223">
        <v>311294</v>
      </c>
      <c r="AA102" s="224">
        <v>95.841748768472911</v>
      </c>
      <c r="AB102" s="226">
        <v>86.000000543229206</v>
      </c>
      <c r="AC102" s="227">
        <v>0</v>
      </c>
      <c r="AD102" s="228">
        <v>0</v>
      </c>
      <c r="AE102" s="229">
        <v>311294</v>
      </c>
      <c r="AF102" s="230">
        <v>95.841748768472911</v>
      </c>
      <c r="AG102" s="231">
        <v>86.000000543229206</v>
      </c>
      <c r="AH102" s="223">
        <v>1210207.1490248747</v>
      </c>
      <c r="AI102" s="224">
        <v>372.60072322194412</v>
      </c>
      <c r="AJ102" s="226">
        <v>86.000000543229206</v>
      </c>
      <c r="AK102" s="232">
        <v>0</v>
      </c>
      <c r="AL102" s="444">
        <v>0.67395320197044339</v>
      </c>
      <c r="AM102" s="232">
        <v>17493.218153420647</v>
      </c>
      <c r="AN102" s="232">
        <v>15.81588669950739</v>
      </c>
      <c r="AO102" s="232">
        <v>92294.376132236299</v>
      </c>
      <c r="AP102" s="223">
        <v>109787.59428565695</v>
      </c>
      <c r="AQ102" s="224">
        <v>72.104266691702577</v>
      </c>
      <c r="AR102" s="224">
        <v>0</v>
      </c>
      <c r="AS102" s="233">
        <v>0</v>
      </c>
      <c r="AT102" s="234">
        <v>109787.59428565695</v>
      </c>
      <c r="AU102" s="254"/>
      <c r="AV102" s="221">
        <v>693.64</v>
      </c>
      <c r="AW102" s="221">
        <v>2252942.7199999997</v>
      </c>
      <c r="AX102" s="271">
        <v>2.662639634428106E-3</v>
      </c>
      <c r="AY102" s="298">
        <v>41936.57424224267</v>
      </c>
      <c r="AZ102" s="213"/>
      <c r="BA102" s="221">
        <v>36.814143233057393</v>
      </c>
      <c r="BB102" s="272">
        <v>-0.36648525669743021</v>
      </c>
      <c r="BC102" s="221">
        <v>-2.0431547069551677</v>
      </c>
      <c r="BD102" s="272">
        <v>0.20131870854691114</v>
      </c>
      <c r="BE102" s="221">
        <v>0.21235069112752472</v>
      </c>
      <c r="BF102" s="272">
        <v>0.44897396198256051</v>
      </c>
      <c r="BG102" s="221">
        <v>2040.8035731793805</v>
      </c>
      <c r="BH102" s="272">
        <v>-0.45673968850119367</v>
      </c>
      <c r="BI102" s="221">
        <v>0.18513677558330877</v>
      </c>
      <c r="BJ102" s="445">
        <v>0</v>
      </c>
      <c r="BL102" s="412">
        <v>455.5</v>
      </c>
      <c r="BM102" s="425"/>
      <c r="BN102" s="235">
        <v>3232</v>
      </c>
      <c r="BO102" s="302">
        <v>1.89</v>
      </c>
      <c r="BP102" s="232">
        <v>1.89</v>
      </c>
      <c r="BQ102" s="71">
        <v>468282870</v>
      </c>
      <c r="BR102" s="235">
        <v>3253</v>
      </c>
      <c r="BS102" s="302">
        <v>1.79</v>
      </c>
      <c r="BT102" s="232">
        <v>1.79</v>
      </c>
      <c r="BU102" s="71">
        <v>491018380</v>
      </c>
      <c r="BV102" s="235">
        <v>3283</v>
      </c>
      <c r="BW102" s="302">
        <v>1.79</v>
      </c>
      <c r="BX102" s="232">
        <v>1.79</v>
      </c>
      <c r="BY102" s="71">
        <v>496392320</v>
      </c>
      <c r="BZ102" s="463">
        <v>-35977</v>
      </c>
      <c r="CA102" s="235">
        <v>5488174</v>
      </c>
      <c r="CB102" s="235">
        <v>172455</v>
      </c>
      <c r="CC102" s="235">
        <v>-132159</v>
      </c>
      <c r="CD102" s="235">
        <v>-1083</v>
      </c>
      <c r="CE102" s="235">
        <v>0</v>
      </c>
      <c r="CF102" s="235">
        <v>429638</v>
      </c>
      <c r="CG102" s="235">
        <v>36502</v>
      </c>
      <c r="CH102" s="235">
        <v>-14800</v>
      </c>
      <c r="CI102" s="235">
        <v>58708</v>
      </c>
      <c r="CJ102" s="235">
        <v>1885</v>
      </c>
      <c r="CK102" s="235">
        <v>329217</v>
      </c>
      <c r="CL102" s="235">
        <v>98389</v>
      </c>
      <c r="CM102" s="235">
        <v>-26367</v>
      </c>
      <c r="CN102" s="235">
        <v>0</v>
      </c>
      <c r="CO102" s="235">
        <v>0</v>
      </c>
      <c r="CP102" s="235">
        <v>10698</v>
      </c>
      <c r="CQ102" s="235">
        <v>1074</v>
      </c>
      <c r="CR102" s="235">
        <v>-1146</v>
      </c>
      <c r="CS102" s="235">
        <v>0</v>
      </c>
      <c r="CT102" s="235">
        <v>1504</v>
      </c>
      <c r="CU102" s="235">
        <v>6206</v>
      </c>
      <c r="CV102" s="235">
        <v>0</v>
      </c>
      <c r="CW102" s="235">
        <v>6422918</v>
      </c>
      <c r="CX102" s="463">
        <v>-51884</v>
      </c>
      <c r="CY102" s="544">
        <v>5186547</v>
      </c>
      <c r="CZ102" s="544">
        <v>201043</v>
      </c>
      <c r="DA102" s="544">
        <v>-135443</v>
      </c>
      <c r="DB102" s="544">
        <v>-1173</v>
      </c>
      <c r="DC102" s="544">
        <v>0</v>
      </c>
      <c r="DD102" s="544">
        <v>428303</v>
      </c>
      <c r="DE102" s="544">
        <v>36660</v>
      </c>
      <c r="DF102" s="544">
        <v>-18155</v>
      </c>
      <c r="DG102" s="544">
        <v>102036</v>
      </c>
      <c r="DH102" s="544">
        <v>3048</v>
      </c>
      <c r="DI102" s="544">
        <v>512925</v>
      </c>
      <c r="DJ102" s="544">
        <v>56842</v>
      </c>
      <c r="DK102" s="544">
        <v>-8394</v>
      </c>
      <c r="DL102" s="544">
        <v>0</v>
      </c>
      <c r="DM102" s="544">
        <v>0</v>
      </c>
      <c r="DN102" s="544">
        <v>935</v>
      </c>
      <c r="DO102" s="544">
        <v>609</v>
      </c>
      <c r="DP102" s="544">
        <v>-3214</v>
      </c>
      <c r="DQ102" s="544">
        <v>0</v>
      </c>
      <c r="DR102" s="544">
        <v>163</v>
      </c>
      <c r="DS102" s="544">
        <v>18225</v>
      </c>
      <c r="DT102" s="544">
        <v>0</v>
      </c>
      <c r="DU102" s="544">
        <v>6329073</v>
      </c>
      <c r="DV102" s="463">
        <v>-56882</v>
      </c>
      <c r="DW102" s="235">
        <v>5018535</v>
      </c>
      <c r="DX102" s="235">
        <v>149097</v>
      </c>
      <c r="DY102" s="235">
        <v>-158597</v>
      </c>
      <c r="DZ102" s="235">
        <v>-1764</v>
      </c>
      <c r="EA102" s="235">
        <v>0</v>
      </c>
      <c r="EB102" s="235">
        <v>440860</v>
      </c>
      <c r="EC102" s="235">
        <v>40286</v>
      </c>
      <c r="ED102" s="235">
        <v>-11778</v>
      </c>
      <c r="EE102" s="235">
        <v>64762</v>
      </c>
      <c r="EF102" s="235">
        <v>1710</v>
      </c>
      <c r="EG102" s="235">
        <v>521683</v>
      </c>
      <c r="EH102" s="235">
        <v>36044</v>
      </c>
      <c r="EI102" s="235">
        <v>-26472</v>
      </c>
      <c r="EJ102" s="235">
        <v>0</v>
      </c>
      <c r="EK102" s="235">
        <v>0</v>
      </c>
      <c r="EL102" s="235">
        <v>3542</v>
      </c>
      <c r="EM102" s="235">
        <v>285</v>
      </c>
      <c r="EN102" s="235">
        <v>-2613</v>
      </c>
      <c r="EO102" s="235">
        <v>0</v>
      </c>
      <c r="EP102" s="235">
        <v>3</v>
      </c>
      <c r="EQ102" s="235">
        <v>9830</v>
      </c>
      <c r="ER102" s="235">
        <v>0</v>
      </c>
      <c r="ES102" s="235">
        <v>6028531</v>
      </c>
      <c r="ET102" s="254"/>
      <c r="EU102" s="254"/>
      <c r="EV102" s="254"/>
      <c r="EW102" s="254"/>
      <c r="EY102" s="397">
        <v>35.242132972201098</v>
      </c>
      <c r="EZ102" s="226">
        <v>-0.39897355596113926</v>
      </c>
      <c r="FA102" s="397">
        <v>-5.5880530319474815</v>
      </c>
      <c r="FB102" s="226">
        <v>-3.5497184383023128E-2</v>
      </c>
      <c r="FC102" s="221">
        <v>1.6527185448167225E-2</v>
      </c>
      <c r="FD102" s="226">
        <v>6.6378848520555839E-2</v>
      </c>
      <c r="FE102" s="221">
        <v>2159.9646644246845</v>
      </c>
      <c r="FF102" s="226">
        <v>-0.44630735120373854</v>
      </c>
      <c r="FG102" s="221">
        <v>1.9553864845032992E-2</v>
      </c>
      <c r="FH102" s="226">
        <v>0</v>
      </c>
      <c r="FI102" s="232"/>
      <c r="FJ102" s="393">
        <v>455.5</v>
      </c>
      <c r="FK102" s="430"/>
      <c r="FL102" s="468">
        <v>0.67229729729729726</v>
      </c>
      <c r="FM102" s="469">
        <v>19034.868596638302</v>
      </c>
      <c r="FN102" s="472">
        <v>15.777027027027026</v>
      </c>
      <c r="FO102" s="386">
        <v>95976.296959586951</v>
      </c>
      <c r="FQ102" s="390">
        <v>754.87</v>
      </c>
      <c r="FR102" s="391">
        <v>2457856.7200000002</v>
      </c>
      <c r="FS102" s="392">
        <v>2.8791603412409049E-3</v>
      </c>
      <c r="FT102" s="278">
        <v>46066.565459854479</v>
      </c>
      <c r="FV102" s="555">
        <v>0</v>
      </c>
      <c r="FW102" s="551">
        <v>0</v>
      </c>
      <c r="FX102" s="547">
        <v>20045</v>
      </c>
      <c r="FY102" s="545">
        <v>26590</v>
      </c>
      <c r="FZ102" s="555">
        <v>0</v>
      </c>
    </row>
    <row r="103" spans="1:182" x14ac:dyDescent="0.2">
      <c r="A103" s="65">
        <v>100</v>
      </c>
      <c r="B103" s="65">
        <v>783</v>
      </c>
      <c r="C103" s="66">
        <v>1303</v>
      </c>
      <c r="D103" s="67" t="s">
        <v>69</v>
      </c>
      <c r="E103" s="75"/>
      <c r="F103" s="220">
        <v>1191</v>
      </c>
      <c r="G103" s="220">
        <v>2545051</v>
      </c>
      <c r="H103" s="214">
        <v>2.1</v>
      </c>
      <c r="I103" s="220">
        <v>1211929.0476190476</v>
      </c>
      <c r="J103" s="220">
        <v>707517.66666666663</v>
      </c>
      <c r="K103" s="209">
        <v>0</v>
      </c>
      <c r="L103" s="216">
        <v>1.65</v>
      </c>
      <c r="M103" s="220">
        <v>1999682.9285714284</v>
      </c>
      <c r="N103" s="220">
        <v>587423.93000000005</v>
      </c>
      <c r="O103" s="220">
        <v>1260.3333333333333</v>
      </c>
      <c r="P103" s="220">
        <v>2588367.1919047614</v>
      </c>
      <c r="Q103" s="221">
        <v>2173.2722014313699</v>
      </c>
      <c r="R103" s="221">
        <v>2681.4037114060652</v>
      </c>
      <c r="S103" s="221">
        <v>81.04979463505542</v>
      </c>
      <c r="T103" s="381">
        <v>2173.2722014313699</v>
      </c>
      <c r="U103" s="222">
        <v>2746.534559255173</v>
      </c>
      <c r="V103" s="222">
        <v>79.127793754058402</v>
      </c>
      <c r="W103" s="223">
        <v>223918.31250054896</v>
      </c>
      <c r="X103" s="224">
        <v>188.00865869063725</v>
      </c>
      <c r="Y103" s="225">
        <v>88.061370620084915</v>
      </c>
      <c r="Z103" s="223">
        <v>0</v>
      </c>
      <c r="AA103" s="224">
        <v>0</v>
      </c>
      <c r="AB103" s="226">
        <v>88.061370620084915</v>
      </c>
      <c r="AC103" s="227">
        <v>0</v>
      </c>
      <c r="AD103" s="228">
        <v>0</v>
      </c>
      <c r="AE103" s="229">
        <v>0</v>
      </c>
      <c r="AF103" s="230">
        <v>0</v>
      </c>
      <c r="AG103" s="231">
        <v>88.061370620084915</v>
      </c>
      <c r="AH103" s="223">
        <v>223918.31250054896</v>
      </c>
      <c r="AI103" s="224">
        <v>188.00865869063725</v>
      </c>
      <c r="AJ103" s="226">
        <v>88.061370620084915</v>
      </c>
      <c r="AK103" s="232">
        <v>0</v>
      </c>
      <c r="AL103" s="444">
        <v>3.5046179680940388</v>
      </c>
      <c r="AM103" s="232">
        <v>230214.98151589968</v>
      </c>
      <c r="AN103" s="232">
        <v>36.079764903442488</v>
      </c>
      <c r="AO103" s="232">
        <v>228059.23699146905</v>
      </c>
      <c r="AP103" s="223">
        <v>458274.2185073687</v>
      </c>
      <c r="AQ103" s="224">
        <v>81.04979463505542</v>
      </c>
      <c r="AR103" s="224">
        <v>0</v>
      </c>
      <c r="AS103" s="233">
        <v>0</v>
      </c>
      <c r="AT103" s="234">
        <v>458274.2185073687</v>
      </c>
      <c r="AU103" s="254"/>
      <c r="AV103" s="221">
        <v>378.34</v>
      </c>
      <c r="AW103" s="221">
        <v>450602.93999999994</v>
      </c>
      <c r="AX103" s="271">
        <v>5.3254494079362554E-4</v>
      </c>
      <c r="AY103" s="298">
        <v>8387.5828174996022</v>
      </c>
      <c r="AZ103" s="213"/>
      <c r="BA103" s="221">
        <v>41.671593287097693</v>
      </c>
      <c r="BB103" s="272">
        <v>-0.25031791058447928</v>
      </c>
      <c r="BC103" s="221">
        <v>1.7406380938500989</v>
      </c>
      <c r="BD103" s="272">
        <v>0.56868564978700187</v>
      </c>
      <c r="BE103" s="221">
        <v>5.4245376226223364E-2</v>
      </c>
      <c r="BF103" s="272">
        <v>8.6092426290636764E-2</v>
      </c>
      <c r="BG103" s="221">
        <v>1275.6840041836685</v>
      </c>
      <c r="BH103" s="272">
        <v>-0.67562819061456092</v>
      </c>
      <c r="BI103" s="221">
        <v>0.27002208902693003</v>
      </c>
      <c r="BJ103" s="445">
        <v>0</v>
      </c>
      <c r="BL103" s="412">
        <v>187.55</v>
      </c>
      <c r="BM103" s="425"/>
      <c r="BN103" s="235">
        <v>1187</v>
      </c>
      <c r="BO103" s="302">
        <v>2.1</v>
      </c>
      <c r="BP103" s="232">
        <v>2.1</v>
      </c>
      <c r="BQ103" s="71">
        <v>436228474</v>
      </c>
      <c r="BR103" s="235">
        <v>1182</v>
      </c>
      <c r="BS103" s="302">
        <v>2.1</v>
      </c>
      <c r="BT103" s="232">
        <v>2.1</v>
      </c>
      <c r="BU103" s="71">
        <v>542861780</v>
      </c>
      <c r="BV103" s="235">
        <v>1166</v>
      </c>
      <c r="BW103" s="302">
        <v>2.1</v>
      </c>
      <c r="BX103" s="232">
        <v>2.1</v>
      </c>
      <c r="BY103" s="71">
        <v>554586540</v>
      </c>
      <c r="BZ103" s="463">
        <v>-40194</v>
      </c>
      <c r="CA103" s="235">
        <v>2010887</v>
      </c>
      <c r="CB103" s="235">
        <v>72743</v>
      </c>
      <c r="CC103" s="235">
        <v>-42766</v>
      </c>
      <c r="CD103" s="235">
        <v>-293</v>
      </c>
      <c r="CE103" s="235">
        <v>0</v>
      </c>
      <c r="CF103" s="235">
        <v>320907</v>
      </c>
      <c r="CG103" s="235">
        <v>39077</v>
      </c>
      <c r="CH103" s="235">
        <v>-5548</v>
      </c>
      <c r="CI103" s="235">
        <v>19238</v>
      </c>
      <c r="CJ103" s="235">
        <v>345</v>
      </c>
      <c r="CK103" s="235">
        <v>29225</v>
      </c>
      <c r="CL103" s="235">
        <v>61587</v>
      </c>
      <c r="CM103" s="235">
        <v>-179</v>
      </c>
      <c r="CN103" s="235">
        <v>0</v>
      </c>
      <c r="CO103" s="235">
        <v>0</v>
      </c>
      <c r="CP103" s="235">
        <v>29695</v>
      </c>
      <c r="CQ103" s="235">
        <v>2763</v>
      </c>
      <c r="CR103" s="235">
        <v>-221</v>
      </c>
      <c r="CS103" s="235">
        <v>0</v>
      </c>
      <c r="CT103" s="235">
        <v>0</v>
      </c>
      <c r="CU103" s="235">
        <v>6212</v>
      </c>
      <c r="CV103" s="235">
        <v>0</v>
      </c>
      <c r="CW103" s="235">
        <v>2503478</v>
      </c>
      <c r="CX103" s="463">
        <v>-28643</v>
      </c>
      <c r="CY103" s="544">
        <v>1956898</v>
      </c>
      <c r="CZ103" s="544">
        <v>68541</v>
      </c>
      <c r="DA103" s="544">
        <v>-20913</v>
      </c>
      <c r="DB103" s="544">
        <v>-179</v>
      </c>
      <c r="DC103" s="544">
        <v>0</v>
      </c>
      <c r="DD103" s="544">
        <v>341999</v>
      </c>
      <c r="DE103" s="544">
        <v>38026</v>
      </c>
      <c r="DF103" s="544">
        <v>-7432</v>
      </c>
      <c r="DG103" s="544">
        <v>115558</v>
      </c>
      <c r="DH103" s="544">
        <v>274</v>
      </c>
      <c r="DI103" s="544">
        <v>220390</v>
      </c>
      <c r="DJ103" s="544">
        <v>21809</v>
      </c>
      <c r="DK103" s="544">
        <v>-282</v>
      </c>
      <c r="DL103" s="544">
        <v>0</v>
      </c>
      <c r="DM103" s="544">
        <v>0</v>
      </c>
      <c r="DN103" s="544">
        <v>-13151</v>
      </c>
      <c r="DO103" s="544">
        <v>148</v>
      </c>
      <c r="DP103" s="544">
        <v>-681</v>
      </c>
      <c r="DQ103" s="544">
        <v>0</v>
      </c>
      <c r="DR103" s="544">
        <v>0</v>
      </c>
      <c r="DS103" s="544">
        <v>9532</v>
      </c>
      <c r="DT103" s="544">
        <v>0</v>
      </c>
      <c r="DU103" s="544">
        <v>2701894</v>
      </c>
      <c r="DV103" s="463">
        <v>-13842</v>
      </c>
      <c r="DW103" s="235">
        <v>1694295</v>
      </c>
      <c r="DX103" s="235">
        <v>73840</v>
      </c>
      <c r="DY103" s="235">
        <v>-25639</v>
      </c>
      <c r="DZ103" s="235">
        <v>-310</v>
      </c>
      <c r="EA103" s="235">
        <v>0</v>
      </c>
      <c r="EB103" s="235">
        <v>402822</v>
      </c>
      <c r="EC103" s="235">
        <v>37893</v>
      </c>
      <c r="ED103" s="235">
        <v>-7110</v>
      </c>
      <c r="EE103" s="235">
        <v>64903</v>
      </c>
      <c r="EF103" s="235">
        <v>263</v>
      </c>
      <c r="EG103" s="235">
        <v>35175</v>
      </c>
      <c r="EH103" s="235">
        <v>12127</v>
      </c>
      <c r="EI103" s="235">
        <v>-4391</v>
      </c>
      <c r="EJ103" s="235">
        <v>0</v>
      </c>
      <c r="EK103" s="235">
        <v>0</v>
      </c>
      <c r="EL103" s="235">
        <v>499</v>
      </c>
      <c r="EM103" s="235">
        <v>2846</v>
      </c>
      <c r="EN103" s="235">
        <v>-816</v>
      </c>
      <c r="EO103" s="235">
        <v>0</v>
      </c>
      <c r="EP103" s="235">
        <v>0</v>
      </c>
      <c r="EQ103" s="235">
        <v>659</v>
      </c>
      <c r="ER103" s="235">
        <v>0</v>
      </c>
      <c r="ES103" s="235">
        <v>2273214</v>
      </c>
      <c r="ET103" s="254"/>
      <c r="EU103" s="254"/>
      <c r="EV103" s="254"/>
      <c r="EW103" s="254"/>
      <c r="EY103" s="397">
        <v>41.715173854693532</v>
      </c>
      <c r="EZ103" s="226">
        <v>-0.24643081331751177</v>
      </c>
      <c r="FA103" s="397">
        <v>-9.1285212799476032E-2</v>
      </c>
      <c r="FB103" s="226">
        <v>0.34960295589643031</v>
      </c>
      <c r="FC103" s="221">
        <v>-4.2956920968572253E-2</v>
      </c>
      <c r="FD103" s="226">
        <v>-8.1395818221416699E-2</v>
      </c>
      <c r="FE103" s="221">
        <v>1319.7499395785642</v>
      </c>
      <c r="FF103" s="226">
        <v>-0.68579177240823486</v>
      </c>
      <c r="FG103" s="221">
        <v>0.17689202419143418</v>
      </c>
      <c r="FH103" s="226">
        <v>0</v>
      </c>
      <c r="FI103" s="232"/>
      <c r="FJ103" s="393">
        <v>187.55</v>
      </c>
      <c r="FK103" s="430"/>
      <c r="FL103" s="468">
        <v>3.5422913719943425</v>
      </c>
      <c r="FM103" s="469">
        <v>229931.36550481786</v>
      </c>
      <c r="FN103" s="472">
        <v>36.467609618104667</v>
      </c>
      <c r="FO103" s="386">
        <v>226589.70667059909</v>
      </c>
      <c r="FQ103" s="390">
        <v>363.37</v>
      </c>
      <c r="FR103" s="391">
        <v>428170.98333333334</v>
      </c>
      <c r="FS103" s="392">
        <v>5.0156418982936232E-4</v>
      </c>
      <c r="FT103" s="278">
        <v>8025.0270372697969</v>
      </c>
      <c r="FV103" s="555">
        <v>0</v>
      </c>
      <c r="FW103" s="551">
        <v>0</v>
      </c>
      <c r="FX103" s="547">
        <v>3781</v>
      </c>
      <c r="FY103" s="545">
        <v>4543</v>
      </c>
      <c r="FZ103" s="555">
        <v>0</v>
      </c>
    </row>
    <row r="104" spans="1:182" x14ac:dyDescent="0.2">
      <c r="A104" s="65">
        <v>101</v>
      </c>
      <c r="B104" s="65">
        <v>609</v>
      </c>
      <c r="C104" s="66">
        <v>2309</v>
      </c>
      <c r="D104" s="67" t="s">
        <v>139</v>
      </c>
      <c r="E104" s="75"/>
      <c r="F104" s="220">
        <v>252.33333333333334</v>
      </c>
      <c r="G104" s="220">
        <v>492198.33333333331</v>
      </c>
      <c r="H104" s="214">
        <v>1.51</v>
      </c>
      <c r="I104" s="220">
        <v>326047.53376906319</v>
      </c>
      <c r="J104" s="220">
        <v>45466</v>
      </c>
      <c r="K104" s="209">
        <v>0</v>
      </c>
      <c r="L104" s="216">
        <v>1.65</v>
      </c>
      <c r="M104" s="220">
        <v>537978.43071895419</v>
      </c>
      <c r="N104" s="220">
        <v>36946.57</v>
      </c>
      <c r="O104" s="220">
        <v>0</v>
      </c>
      <c r="P104" s="220">
        <v>574925.00071895414</v>
      </c>
      <c r="Q104" s="221">
        <v>2278.4346131530547</v>
      </c>
      <c r="R104" s="221">
        <v>2681.4037114060652</v>
      </c>
      <c r="S104" s="221">
        <v>84.97171102811285</v>
      </c>
      <c r="T104" s="381">
        <v>2278.4346131530547</v>
      </c>
      <c r="U104" s="222">
        <v>2746.534559255173</v>
      </c>
      <c r="V104" s="222">
        <v>82.956706496747628</v>
      </c>
      <c r="W104" s="223">
        <v>37622.538243228562</v>
      </c>
      <c r="X104" s="224">
        <v>149.09856635361385</v>
      </c>
      <c r="Y104" s="225">
        <v>90.532177947711091</v>
      </c>
      <c r="Z104" s="223">
        <v>0</v>
      </c>
      <c r="AA104" s="224">
        <v>0</v>
      </c>
      <c r="AB104" s="226">
        <v>90.532177947711091</v>
      </c>
      <c r="AC104" s="227">
        <v>0</v>
      </c>
      <c r="AD104" s="228">
        <v>0</v>
      </c>
      <c r="AE104" s="229">
        <v>0</v>
      </c>
      <c r="AF104" s="230">
        <v>0</v>
      </c>
      <c r="AG104" s="231">
        <v>90.532177947711091</v>
      </c>
      <c r="AH104" s="223">
        <v>37622.538243228562</v>
      </c>
      <c r="AI104" s="224">
        <v>149.09856635361385</v>
      </c>
      <c r="AJ104" s="226">
        <v>90.532177947711091</v>
      </c>
      <c r="AK104" s="232">
        <v>0</v>
      </c>
      <c r="AL104" s="444">
        <v>1.2166446499339498</v>
      </c>
      <c r="AM104" s="232">
        <v>10449.539687781151</v>
      </c>
      <c r="AN104" s="232">
        <v>14.821664464993395</v>
      </c>
      <c r="AO104" s="232">
        <v>5151.3697914168279</v>
      </c>
      <c r="AP104" s="223">
        <v>15600.909479197979</v>
      </c>
      <c r="AQ104" s="224">
        <v>84.97171102811285</v>
      </c>
      <c r="AR104" s="224">
        <v>0</v>
      </c>
      <c r="AS104" s="233">
        <v>0</v>
      </c>
      <c r="AT104" s="234">
        <v>15600.909479197979</v>
      </c>
      <c r="AU104" s="254"/>
      <c r="AV104" s="221">
        <v>151.19</v>
      </c>
      <c r="AW104" s="221">
        <v>38150.276666666665</v>
      </c>
      <c r="AX104" s="271">
        <v>4.5087892299838161E-5</v>
      </c>
      <c r="AY104" s="298">
        <v>710.13430372245102</v>
      </c>
      <c r="AZ104" s="213"/>
      <c r="BA104" s="221">
        <v>5.0012921416759886</v>
      </c>
      <c r="BB104" s="272">
        <v>-1.1272989433967628</v>
      </c>
      <c r="BC104" s="221">
        <v>10.641522729380984</v>
      </c>
      <c r="BD104" s="272">
        <v>1.4328690062831617</v>
      </c>
      <c r="BE104" s="221">
        <v>-0.392271888038842</v>
      </c>
      <c r="BF104" s="272">
        <v>-0.93874896294801036</v>
      </c>
      <c r="BG104" s="221">
        <v>9610.482566720153</v>
      </c>
      <c r="BH104" s="272">
        <v>1.7088247062900828</v>
      </c>
      <c r="BI104" s="221">
        <v>-0.58550090158792356</v>
      </c>
      <c r="BJ104" s="445">
        <v>0</v>
      </c>
      <c r="BL104" s="412">
        <v>0</v>
      </c>
      <c r="BM104" s="425"/>
      <c r="BN104" s="235">
        <v>251</v>
      </c>
      <c r="BO104" s="302">
        <v>1.5</v>
      </c>
      <c r="BP104" s="232">
        <v>1.5</v>
      </c>
      <c r="BQ104" s="71">
        <v>29027780</v>
      </c>
      <c r="BR104" s="235">
        <v>254</v>
      </c>
      <c r="BS104" s="302">
        <v>1.5</v>
      </c>
      <c r="BT104" s="232">
        <v>1.5</v>
      </c>
      <c r="BU104" s="71">
        <v>32201470</v>
      </c>
      <c r="BV104" s="235">
        <v>263</v>
      </c>
      <c r="BW104" s="302">
        <v>1.5</v>
      </c>
      <c r="BX104" s="232">
        <v>1.5</v>
      </c>
      <c r="BY104" s="71">
        <v>33563290</v>
      </c>
      <c r="BZ104" s="463">
        <v>-4308</v>
      </c>
      <c r="CA104" s="235">
        <v>467317</v>
      </c>
      <c r="CB104" s="235">
        <v>5442</v>
      </c>
      <c r="CC104" s="235">
        <v>-28339</v>
      </c>
      <c r="CD104" s="235">
        <v>0</v>
      </c>
      <c r="CE104" s="235">
        <v>0</v>
      </c>
      <c r="CF104" s="235">
        <v>36368</v>
      </c>
      <c r="CG104" s="235">
        <v>374</v>
      </c>
      <c r="CH104" s="235">
        <v>-6380</v>
      </c>
      <c r="CI104" s="235">
        <v>0</v>
      </c>
      <c r="CJ104" s="235">
        <v>505</v>
      </c>
      <c r="CK104" s="235">
        <v>0</v>
      </c>
      <c r="CL104" s="235">
        <v>1967</v>
      </c>
      <c r="CM104" s="235">
        <v>0</v>
      </c>
      <c r="CN104" s="235">
        <v>0</v>
      </c>
      <c r="CO104" s="235">
        <v>0</v>
      </c>
      <c r="CP104" s="235">
        <v>134</v>
      </c>
      <c r="CQ104" s="235">
        <v>0</v>
      </c>
      <c r="CR104" s="235">
        <v>0</v>
      </c>
      <c r="CS104" s="235">
        <v>0</v>
      </c>
      <c r="CT104" s="235">
        <v>0</v>
      </c>
      <c r="CU104" s="235">
        <v>2298</v>
      </c>
      <c r="CV104" s="235">
        <v>0</v>
      </c>
      <c r="CW104" s="235">
        <v>475378</v>
      </c>
      <c r="CX104" s="463">
        <v>-5</v>
      </c>
      <c r="CY104" s="544">
        <v>505166</v>
      </c>
      <c r="CZ104" s="544">
        <v>5534</v>
      </c>
      <c r="DA104" s="544">
        <v>-25139</v>
      </c>
      <c r="DB104" s="544">
        <v>0</v>
      </c>
      <c r="DC104" s="544">
        <v>0</v>
      </c>
      <c r="DD104" s="544">
        <v>38268</v>
      </c>
      <c r="DE104" s="544">
        <v>658</v>
      </c>
      <c r="DF104" s="544">
        <v>-4736</v>
      </c>
      <c r="DG104" s="544">
        <v>0</v>
      </c>
      <c r="DH104" s="544">
        <v>182</v>
      </c>
      <c r="DI104" s="544">
        <v>446</v>
      </c>
      <c r="DJ104" s="544">
        <v>76</v>
      </c>
      <c r="DK104" s="544">
        <v>0</v>
      </c>
      <c r="DL104" s="544">
        <v>0</v>
      </c>
      <c r="DM104" s="544">
        <v>0</v>
      </c>
      <c r="DN104" s="544">
        <v>33</v>
      </c>
      <c r="DO104" s="544">
        <v>0</v>
      </c>
      <c r="DP104" s="544">
        <v>0</v>
      </c>
      <c r="DQ104" s="544">
        <v>0</v>
      </c>
      <c r="DR104" s="544">
        <v>0</v>
      </c>
      <c r="DS104" s="544">
        <v>2298</v>
      </c>
      <c r="DT104" s="544">
        <v>0</v>
      </c>
      <c r="DU104" s="544">
        <v>522781</v>
      </c>
      <c r="DV104" s="463">
        <v>-6079</v>
      </c>
      <c r="DW104" s="235">
        <v>432826</v>
      </c>
      <c r="DX104" s="235">
        <v>3768</v>
      </c>
      <c r="DY104" s="235">
        <v>-25396</v>
      </c>
      <c r="DZ104" s="235">
        <v>0</v>
      </c>
      <c r="EA104" s="235">
        <v>0</v>
      </c>
      <c r="EB104" s="235">
        <v>56999</v>
      </c>
      <c r="EC104" s="235">
        <v>233</v>
      </c>
      <c r="ED104" s="235">
        <v>-4913</v>
      </c>
      <c r="EE104" s="235">
        <v>0</v>
      </c>
      <c r="EF104" s="235">
        <v>0</v>
      </c>
      <c r="EG104" s="235">
        <v>23</v>
      </c>
      <c r="EH104" s="235">
        <v>1064</v>
      </c>
      <c r="EI104" s="235">
        <v>0</v>
      </c>
      <c r="EJ104" s="235">
        <v>0</v>
      </c>
      <c r="EK104" s="235">
        <v>0</v>
      </c>
      <c r="EL104" s="235">
        <v>-72</v>
      </c>
      <c r="EM104" s="235">
        <v>0</v>
      </c>
      <c r="EN104" s="235">
        <v>0</v>
      </c>
      <c r="EO104" s="235">
        <v>0</v>
      </c>
      <c r="EP104" s="235">
        <v>0</v>
      </c>
      <c r="EQ104" s="235">
        <v>6648</v>
      </c>
      <c r="ER104" s="235">
        <v>0</v>
      </c>
      <c r="ES104" s="235">
        <v>465101</v>
      </c>
      <c r="ET104" s="254"/>
      <c r="EU104" s="254"/>
      <c r="EV104" s="254"/>
      <c r="EW104" s="254"/>
      <c r="EY104" s="397">
        <v>4.2399793696164609</v>
      </c>
      <c r="EZ104" s="226">
        <v>-1.1295658114786611</v>
      </c>
      <c r="FA104" s="397">
        <v>44.805478283791075</v>
      </c>
      <c r="FB104" s="226">
        <v>3.4950423285404</v>
      </c>
      <c r="FC104" s="221">
        <v>-0.30122903665526862</v>
      </c>
      <c r="FD104" s="226">
        <v>-0.72301385913066674</v>
      </c>
      <c r="FE104" s="221">
        <v>8991.7380470767894</v>
      </c>
      <c r="FF104" s="226">
        <v>1.5009369019178249</v>
      </c>
      <c r="FG104" s="221">
        <v>3.538143900331181E-2</v>
      </c>
      <c r="FH104" s="226">
        <v>0</v>
      </c>
      <c r="FI104" s="232"/>
      <c r="FJ104" s="393">
        <v>0</v>
      </c>
      <c r="FK104" s="430"/>
      <c r="FL104" s="468">
        <v>1.19921875</v>
      </c>
      <c r="FM104" s="469">
        <v>10393.212852901501</v>
      </c>
      <c r="FN104" s="472">
        <v>14.609375</v>
      </c>
      <c r="FO104" s="386">
        <v>5193.7706221614653</v>
      </c>
      <c r="FQ104" s="390">
        <v>245.89</v>
      </c>
      <c r="FR104" s="391">
        <v>62947.839999999997</v>
      </c>
      <c r="FS104" s="392">
        <v>7.3737790742650722E-5</v>
      </c>
      <c r="FT104" s="278">
        <v>1179.8046518824115</v>
      </c>
      <c r="FV104" s="555">
        <v>0</v>
      </c>
      <c r="FW104" s="551">
        <v>0</v>
      </c>
      <c r="FX104" s="547">
        <v>0</v>
      </c>
      <c r="FY104" s="545">
        <v>25</v>
      </c>
      <c r="FZ104" s="555">
        <v>0</v>
      </c>
    </row>
    <row r="105" spans="1:182" x14ac:dyDescent="0.2">
      <c r="A105" s="65">
        <v>102</v>
      </c>
      <c r="B105" s="65">
        <v>927</v>
      </c>
      <c r="C105" s="66">
        <v>1707</v>
      </c>
      <c r="D105" s="67" t="s">
        <v>91</v>
      </c>
      <c r="E105" s="75"/>
      <c r="F105" s="220">
        <v>701</v>
      </c>
      <c r="G105" s="220">
        <v>1345948.3333333333</v>
      </c>
      <c r="H105" s="214">
        <v>1.89</v>
      </c>
      <c r="I105" s="220">
        <v>712141.97530864214</v>
      </c>
      <c r="J105" s="220">
        <v>248234.33333333334</v>
      </c>
      <c r="K105" s="209">
        <v>0</v>
      </c>
      <c r="L105" s="216">
        <v>1.65</v>
      </c>
      <c r="M105" s="220">
        <v>1175034.2592592593</v>
      </c>
      <c r="N105" s="220">
        <v>204068.94999999998</v>
      </c>
      <c r="O105" s="220">
        <v>173.33333333333334</v>
      </c>
      <c r="P105" s="220">
        <v>1379276.5425925925</v>
      </c>
      <c r="Q105" s="221">
        <v>1967.5842262376498</v>
      </c>
      <c r="R105" s="221">
        <v>2681.4037114060652</v>
      </c>
      <c r="S105" s="221">
        <v>73.378888000639591</v>
      </c>
      <c r="T105" s="381">
        <v>1967.5842262376498</v>
      </c>
      <c r="U105" s="222">
        <v>2746.534559255173</v>
      </c>
      <c r="V105" s="222">
        <v>71.638793679378821</v>
      </c>
      <c r="W105" s="223">
        <v>185143.35986813193</v>
      </c>
      <c r="X105" s="224">
        <v>264.11320951231374</v>
      </c>
      <c r="Y105" s="225">
        <v>83.228699440402963</v>
      </c>
      <c r="Z105" s="223">
        <v>52091</v>
      </c>
      <c r="AA105" s="224">
        <v>74.309557774607697</v>
      </c>
      <c r="AB105" s="226">
        <v>85.999992605192432</v>
      </c>
      <c r="AC105" s="227">
        <v>0</v>
      </c>
      <c r="AD105" s="228">
        <v>0</v>
      </c>
      <c r="AE105" s="229">
        <v>52091</v>
      </c>
      <c r="AF105" s="230">
        <v>74.309557774607697</v>
      </c>
      <c r="AG105" s="231">
        <v>85.999992605192432</v>
      </c>
      <c r="AH105" s="223">
        <v>237234.35986813193</v>
      </c>
      <c r="AI105" s="224">
        <v>338.42276728692144</v>
      </c>
      <c r="AJ105" s="226">
        <v>85.999992605192432</v>
      </c>
      <c r="AK105" s="232">
        <v>0</v>
      </c>
      <c r="AL105" s="444">
        <v>0.79172610556348078</v>
      </c>
      <c r="AM105" s="232">
        <v>9256.025914779133</v>
      </c>
      <c r="AN105" s="232">
        <v>15.918687589158345</v>
      </c>
      <c r="AO105" s="232">
        <v>20499.361945401619</v>
      </c>
      <c r="AP105" s="223">
        <v>29755.387860180752</v>
      </c>
      <c r="AQ105" s="224">
        <v>73.378888000639591</v>
      </c>
      <c r="AR105" s="224">
        <v>0</v>
      </c>
      <c r="AS105" s="233">
        <v>0</v>
      </c>
      <c r="AT105" s="234">
        <v>29755.387860180752</v>
      </c>
      <c r="AU105" s="254"/>
      <c r="AV105" s="221">
        <v>591.35</v>
      </c>
      <c r="AW105" s="221">
        <v>414536.35000000003</v>
      </c>
      <c r="AX105" s="271">
        <v>4.8991965291561503E-4</v>
      </c>
      <c r="AY105" s="298">
        <v>7716.2345334209367</v>
      </c>
      <c r="AZ105" s="213"/>
      <c r="BA105" s="221">
        <v>88.951852031340067</v>
      </c>
      <c r="BB105" s="272">
        <v>0.88040337748802</v>
      </c>
      <c r="BC105" s="221">
        <v>-7.1034381973001599</v>
      </c>
      <c r="BD105" s="272">
        <v>-0.28998220710051587</v>
      </c>
      <c r="BE105" s="221">
        <v>0.8476747396946015</v>
      </c>
      <c r="BF105" s="272">
        <v>1.9071625532386633</v>
      </c>
      <c r="BG105" s="221">
        <v>1879.5616074991449</v>
      </c>
      <c r="BH105" s="272">
        <v>-0.50286844245776585</v>
      </c>
      <c r="BI105" s="221">
        <v>0.75011304152098335</v>
      </c>
      <c r="BJ105" s="445">
        <v>0</v>
      </c>
      <c r="BL105" s="412">
        <v>201.31</v>
      </c>
      <c r="BM105" s="425"/>
      <c r="BN105" s="235">
        <v>699</v>
      </c>
      <c r="BO105" s="302">
        <v>1.89</v>
      </c>
      <c r="BP105" s="232">
        <v>1.89</v>
      </c>
      <c r="BQ105" s="71">
        <v>162797330</v>
      </c>
      <c r="BR105" s="235">
        <v>715</v>
      </c>
      <c r="BS105" s="302">
        <v>1.89</v>
      </c>
      <c r="BT105" s="232">
        <v>1.89</v>
      </c>
      <c r="BU105" s="71">
        <v>165806860</v>
      </c>
      <c r="BV105" s="235">
        <v>737</v>
      </c>
      <c r="BW105" s="302">
        <v>1.89</v>
      </c>
      <c r="BX105" s="232">
        <v>1.89</v>
      </c>
      <c r="BY105" s="71">
        <v>166635030</v>
      </c>
      <c r="BZ105" s="463">
        <v>-11068</v>
      </c>
      <c r="CA105" s="235">
        <v>1201960</v>
      </c>
      <c r="CB105" s="235">
        <v>116986</v>
      </c>
      <c r="CC105" s="235">
        <v>-101369</v>
      </c>
      <c r="CD105" s="235">
        <v>-142</v>
      </c>
      <c r="CE105" s="235">
        <v>0</v>
      </c>
      <c r="CF105" s="235">
        <v>105482</v>
      </c>
      <c r="CG105" s="235">
        <v>19654</v>
      </c>
      <c r="CH105" s="235">
        <v>-12209</v>
      </c>
      <c r="CI105" s="235">
        <v>86480</v>
      </c>
      <c r="CJ105" s="235">
        <v>204</v>
      </c>
      <c r="CK105" s="235">
        <v>1002</v>
      </c>
      <c r="CL105" s="235">
        <v>8518</v>
      </c>
      <c r="CM105" s="235">
        <v>-1900</v>
      </c>
      <c r="CN105" s="235">
        <v>0</v>
      </c>
      <c r="CO105" s="235">
        <v>0</v>
      </c>
      <c r="CP105" s="235">
        <v>3132</v>
      </c>
      <c r="CQ105" s="235">
        <v>0</v>
      </c>
      <c r="CR105" s="235">
        <v>-2589</v>
      </c>
      <c r="CS105" s="235">
        <v>0</v>
      </c>
      <c r="CT105" s="235">
        <v>0</v>
      </c>
      <c r="CU105" s="235">
        <v>4296</v>
      </c>
      <c r="CV105" s="235">
        <v>0</v>
      </c>
      <c r="CW105" s="235">
        <v>1418437</v>
      </c>
      <c r="CX105" s="463">
        <v>-8349</v>
      </c>
      <c r="CY105" s="544">
        <v>1219829</v>
      </c>
      <c r="CZ105" s="544">
        <v>-10072</v>
      </c>
      <c r="DA105" s="544">
        <v>-93958</v>
      </c>
      <c r="DB105" s="544">
        <v>-426</v>
      </c>
      <c r="DC105" s="544">
        <v>0</v>
      </c>
      <c r="DD105" s="544">
        <v>107833</v>
      </c>
      <c r="DE105" s="544">
        <v>2714</v>
      </c>
      <c r="DF105" s="544">
        <v>-16101</v>
      </c>
      <c r="DG105" s="544">
        <v>24706</v>
      </c>
      <c r="DH105" s="544">
        <v>170</v>
      </c>
      <c r="DI105" s="544">
        <v>633</v>
      </c>
      <c r="DJ105" s="544">
        <v>302</v>
      </c>
      <c r="DK105" s="544">
        <v>-532</v>
      </c>
      <c r="DL105" s="544">
        <v>0</v>
      </c>
      <c r="DM105" s="544">
        <v>0</v>
      </c>
      <c r="DN105" s="544">
        <v>813</v>
      </c>
      <c r="DO105" s="544">
        <v>0</v>
      </c>
      <c r="DP105" s="544">
        <v>-2440</v>
      </c>
      <c r="DQ105" s="544">
        <v>0</v>
      </c>
      <c r="DR105" s="544">
        <v>0</v>
      </c>
      <c r="DS105" s="544">
        <v>11379</v>
      </c>
      <c r="DT105" s="544">
        <v>0</v>
      </c>
      <c r="DU105" s="544">
        <v>1236501</v>
      </c>
      <c r="DV105" s="463">
        <v>-5513</v>
      </c>
      <c r="DW105" s="235">
        <v>1264107</v>
      </c>
      <c r="DX105" s="235">
        <v>325256</v>
      </c>
      <c r="DY105" s="235">
        <v>-63776</v>
      </c>
      <c r="DZ105" s="235">
        <v>-642</v>
      </c>
      <c r="EA105" s="235">
        <v>0</v>
      </c>
      <c r="EB105" s="235">
        <v>114657</v>
      </c>
      <c r="EC105" s="235">
        <v>42917</v>
      </c>
      <c r="ED105" s="235">
        <v>-10667</v>
      </c>
      <c r="EE105" s="235">
        <v>83661</v>
      </c>
      <c r="EF105" s="235">
        <v>0</v>
      </c>
      <c r="EG105" s="235">
        <v>28772</v>
      </c>
      <c r="EH105" s="235">
        <v>1340</v>
      </c>
      <c r="EI105" s="235">
        <v>-5638</v>
      </c>
      <c r="EJ105" s="235">
        <v>0</v>
      </c>
      <c r="EK105" s="235">
        <v>0</v>
      </c>
      <c r="EL105" s="235">
        <v>-7909</v>
      </c>
      <c r="EM105" s="235">
        <v>0</v>
      </c>
      <c r="EN105" s="235">
        <v>-236</v>
      </c>
      <c r="EO105" s="235">
        <v>0</v>
      </c>
      <c r="EP105" s="235">
        <v>0</v>
      </c>
      <c r="EQ105" s="235">
        <v>2893</v>
      </c>
      <c r="ER105" s="235">
        <v>0</v>
      </c>
      <c r="ES105" s="235">
        <v>1769222</v>
      </c>
      <c r="ET105" s="254"/>
      <c r="EU105" s="254"/>
      <c r="EV105" s="254"/>
      <c r="EW105" s="254"/>
      <c r="EY105" s="397">
        <v>89.991338850814074</v>
      </c>
      <c r="EZ105" s="226">
        <v>0.89123828942866923</v>
      </c>
      <c r="FA105" s="397">
        <v>-8.2538718737833427</v>
      </c>
      <c r="FB105" s="226">
        <v>-0.22226279714447381</v>
      </c>
      <c r="FC105" s="221">
        <v>0.60768678377375651</v>
      </c>
      <c r="FD105" s="226">
        <v>1.5349797554898619</v>
      </c>
      <c r="FE105" s="221">
        <v>1780.9908661524407</v>
      </c>
      <c r="FF105" s="226">
        <v>-0.55432535903800928</v>
      </c>
      <c r="FG105" s="221">
        <v>0.68957015170301661</v>
      </c>
      <c r="FH105" s="226">
        <v>0</v>
      </c>
      <c r="FI105" s="232"/>
      <c r="FJ105" s="393">
        <v>201.31</v>
      </c>
      <c r="FK105" s="430"/>
      <c r="FL105" s="468">
        <v>0.77405857740585771</v>
      </c>
      <c r="FM105" s="469">
        <v>9003.8125631552866</v>
      </c>
      <c r="FN105" s="472">
        <v>15.563458856345886</v>
      </c>
      <c r="FO105" s="386">
        <v>19929.819114922429</v>
      </c>
      <c r="FQ105" s="390">
        <v>798.05</v>
      </c>
      <c r="FR105" s="391">
        <v>572201.85</v>
      </c>
      <c r="FS105" s="392">
        <v>6.7028352804254462E-4</v>
      </c>
      <c r="FT105" s="278">
        <v>10724.536448680714</v>
      </c>
      <c r="FV105" s="555">
        <v>0</v>
      </c>
      <c r="FW105" s="551">
        <v>0</v>
      </c>
      <c r="FX105" s="547">
        <v>520</v>
      </c>
      <c r="FY105" s="545">
        <v>504</v>
      </c>
      <c r="FZ105" s="555">
        <v>0</v>
      </c>
    </row>
    <row r="106" spans="1:182" x14ac:dyDescent="0.2">
      <c r="A106" s="65">
        <v>103</v>
      </c>
      <c r="B106" s="65">
        <v>928</v>
      </c>
      <c r="C106" s="66">
        <v>1708</v>
      </c>
      <c r="D106" s="67" t="s">
        <v>92</v>
      </c>
      <c r="E106" s="75">
        <v>942</v>
      </c>
      <c r="F106" s="220">
        <v>6883.666666666667</v>
      </c>
      <c r="G106" s="220">
        <v>12799403.333333334</v>
      </c>
      <c r="H106" s="214">
        <v>1.5</v>
      </c>
      <c r="I106" s="220">
        <v>8532935.555555556</v>
      </c>
      <c r="J106" s="220">
        <v>1484327.3333333333</v>
      </c>
      <c r="K106" s="209">
        <v>0</v>
      </c>
      <c r="L106" s="216">
        <v>1.65</v>
      </c>
      <c r="M106" s="220">
        <v>14079343.666666666</v>
      </c>
      <c r="N106" s="220">
        <v>1530456.6133333333</v>
      </c>
      <c r="O106" s="220">
        <v>19804</v>
      </c>
      <c r="P106" s="220">
        <v>15629604.279999999</v>
      </c>
      <c r="Q106" s="221">
        <v>2270.5347363323808</v>
      </c>
      <c r="R106" s="221">
        <v>2681.4037114060652</v>
      </c>
      <c r="S106" s="221">
        <v>84.677093817467934</v>
      </c>
      <c r="T106" s="381">
        <v>2270.5347363323808</v>
      </c>
      <c r="U106" s="222">
        <v>2746.534559255173</v>
      </c>
      <c r="V106" s="222">
        <v>82.669075787931192</v>
      </c>
      <c r="W106" s="223">
        <v>1046465.4751904206</v>
      </c>
      <c r="X106" s="224">
        <v>152.02152077726316</v>
      </c>
      <c r="Y106" s="225">
        <v>90.346569105004804</v>
      </c>
      <c r="Z106" s="223">
        <v>0</v>
      </c>
      <c r="AA106" s="224">
        <v>0</v>
      </c>
      <c r="AB106" s="226">
        <v>90.346569105004804</v>
      </c>
      <c r="AC106" s="227">
        <v>0</v>
      </c>
      <c r="AD106" s="228">
        <v>0</v>
      </c>
      <c r="AE106" s="229">
        <v>0</v>
      </c>
      <c r="AF106" s="230">
        <v>0</v>
      </c>
      <c r="AG106" s="231">
        <v>90.346569105004804</v>
      </c>
      <c r="AH106" s="223">
        <v>1046465.4751904206</v>
      </c>
      <c r="AI106" s="224">
        <v>152.02152077726316</v>
      </c>
      <c r="AJ106" s="226">
        <v>90.346569105004804</v>
      </c>
      <c r="AK106" s="232">
        <v>0</v>
      </c>
      <c r="AL106" s="444">
        <v>7.9027649992736426E-2</v>
      </c>
      <c r="AM106" s="232">
        <v>0</v>
      </c>
      <c r="AN106" s="232">
        <v>4.5533872451697253</v>
      </c>
      <c r="AO106" s="232">
        <v>0</v>
      </c>
      <c r="AP106" s="223">
        <v>0</v>
      </c>
      <c r="AQ106" s="224">
        <v>84.677093817467934</v>
      </c>
      <c r="AR106" s="224">
        <v>0</v>
      </c>
      <c r="AS106" s="233">
        <v>0</v>
      </c>
      <c r="AT106" s="234">
        <v>0</v>
      </c>
      <c r="AU106" s="254"/>
      <c r="AV106" s="221">
        <v>638.29</v>
      </c>
      <c r="AW106" s="221">
        <v>4393775.5966666667</v>
      </c>
      <c r="AX106" s="271">
        <v>5.1927822863013879E-3</v>
      </c>
      <c r="AY106" s="298">
        <v>81786.321009246865</v>
      </c>
      <c r="AZ106" s="213"/>
      <c r="BA106" s="221">
        <v>61.932601515654234</v>
      </c>
      <c r="BB106" s="272">
        <v>0.23423005785553702</v>
      </c>
      <c r="BC106" s="221">
        <v>-4.1448365577326314</v>
      </c>
      <c r="BD106" s="272">
        <v>-2.7327481860298843E-3</v>
      </c>
      <c r="BE106" s="221">
        <v>-0.1523964391469679</v>
      </c>
      <c r="BF106" s="272">
        <v>-0.38818953790267074</v>
      </c>
      <c r="BG106" s="221">
        <v>3433.169577849168</v>
      </c>
      <c r="BH106" s="272">
        <v>-5.8405988115271895E-2</v>
      </c>
      <c r="BI106" s="221">
        <v>-2.457156002947293E-2</v>
      </c>
      <c r="BJ106" s="445">
        <v>0</v>
      </c>
      <c r="BL106" s="412">
        <v>827.5</v>
      </c>
      <c r="BM106" s="425"/>
      <c r="BN106" s="235">
        <v>6864</v>
      </c>
      <c r="BO106" s="302">
        <v>1.5</v>
      </c>
      <c r="BP106" s="232">
        <v>1.5</v>
      </c>
      <c r="BQ106" s="71">
        <v>1155026630</v>
      </c>
      <c r="BR106" s="235">
        <v>6994</v>
      </c>
      <c r="BS106" s="302">
        <v>1.5</v>
      </c>
      <c r="BT106" s="232">
        <v>1.5</v>
      </c>
      <c r="BU106" s="71">
        <v>1374128330</v>
      </c>
      <c r="BV106" s="235">
        <v>6985</v>
      </c>
      <c r="BW106" s="302">
        <v>1.6</v>
      </c>
      <c r="BX106" s="232">
        <v>1.6</v>
      </c>
      <c r="BY106" s="71">
        <v>1399188340</v>
      </c>
      <c r="BZ106" s="463">
        <v>-108248</v>
      </c>
      <c r="CA106" s="235">
        <v>10592804</v>
      </c>
      <c r="CB106" s="235">
        <v>447275</v>
      </c>
      <c r="CC106" s="235">
        <v>-262739</v>
      </c>
      <c r="CD106" s="235">
        <v>-1161</v>
      </c>
      <c r="CE106" s="235">
        <v>0</v>
      </c>
      <c r="CF106" s="235">
        <v>721368</v>
      </c>
      <c r="CG106" s="235">
        <v>105824</v>
      </c>
      <c r="CH106" s="235">
        <v>-35000</v>
      </c>
      <c r="CI106" s="235">
        <v>153744</v>
      </c>
      <c r="CJ106" s="235">
        <v>0</v>
      </c>
      <c r="CK106" s="235">
        <v>504157</v>
      </c>
      <c r="CL106" s="235">
        <v>426124</v>
      </c>
      <c r="CM106" s="235">
        <v>-102376</v>
      </c>
      <c r="CN106" s="235">
        <v>0</v>
      </c>
      <c r="CO106" s="235">
        <v>0</v>
      </c>
      <c r="CP106" s="235">
        <v>25937</v>
      </c>
      <c r="CQ106" s="235">
        <v>5856</v>
      </c>
      <c r="CR106" s="235">
        <v>-1577</v>
      </c>
      <c r="CS106" s="235">
        <v>0</v>
      </c>
      <c r="CT106" s="235">
        <v>1957</v>
      </c>
      <c r="CU106" s="235">
        <v>27970</v>
      </c>
      <c r="CV106" s="235">
        <v>0</v>
      </c>
      <c r="CW106" s="235">
        <v>12501915</v>
      </c>
      <c r="CX106" s="463">
        <v>-121534</v>
      </c>
      <c r="CY106" s="544">
        <v>11390370</v>
      </c>
      <c r="CZ106" s="544">
        <v>446198</v>
      </c>
      <c r="DA106" s="544">
        <v>-199133</v>
      </c>
      <c r="DB106" s="544">
        <v>-126</v>
      </c>
      <c r="DC106" s="544">
        <v>0</v>
      </c>
      <c r="DD106" s="544">
        <v>712732</v>
      </c>
      <c r="DE106" s="544">
        <v>116732</v>
      </c>
      <c r="DF106" s="544">
        <v>-47378</v>
      </c>
      <c r="DG106" s="544">
        <v>145626</v>
      </c>
      <c r="DH106" s="544">
        <v>0</v>
      </c>
      <c r="DI106" s="544">
        <v>594900</v>
      </c>
      <c r="DJ106" s="544">
        <v>462301</v>
      </c>
      <c r="DK106" s="544">
        <v>-27658</v>
      </c>
      <c r="DL106" s="544">
        <v>0</v>
      </c>
      <c r="DM106" s="544">
        <v>0</v>
      </c>
      <c r="DN106" s="544">
        <v>8794</v>
      </c>
      <c r="DO106" s="544">
        <v>8508</v>
      </c>
      <c r="DP106" s="544">
        <v>-3284</v>
      </c>
      <c r="DQ106" s="544">
        <v>0</v>
      </c>
      <c r="DR106" s="544">
        <v>19</v>
      </c>
      <c r="DS106" s="544">
        <v>31314</v>
      </c>
      <c r="DT106" s="544">
        <v>0</v>
      </c>
      <c r="DU106" s="544">
        <v>13518381</v>
      </c>
      <c r="DV106" s="463">
        <v>-94211</v>
      </c>
      <c r="DW106" s="235">
        <v>11926564</v>
      </c>
      <c r="DX106" s="235">
        <v>481627</v>
      </c>
      <c r="DY106" s="235">
        <v>-277311</v>
      </c>
      <c r="DZ106" s="235">
        <v>-400</v>
      </c>
      <c r="EA106" s="235">
        <v>0</v>
      </c>
      <c r="EB106" s="235">
        <v>1027914</v>
      </c>
      <c r="EC106" s="235">
        <v>125965</v>
      </c>
      <c r="ED106" s="235">
        <v>-48818</v>
      </c>
      <c r="EE106" s="235">
        <v>151065</v>
      </c>
      <c r="EF106" s="235">
        <v>0</v>
      </c>
      <c r="EG106" s="235">
        <v>644313</v>
      </c>
      <c r="EH106" s="235">
        <v>302529</v>
      </c>
      <c r="EI106" s="235">
        <v>-21296</v>
      </c>
      <c r="EJ106" s="235">
        <v>0</v>
      </c>
      <c r="EK106" s="235">
        <v>0</v>
      </c>
      <c r="EL106" s="235">
        <v>-494</v>
      </c>
      <c r="EM106" s="235">
        <v>5690</v>
      </c>
      <c r="EN106" s="235">
        <v>-3622</v>
      </c>
      <c r="EO106" s="235">
        <v>0</v>
      </c>
      <c r="EP106" s="235">
        <v>-10</v>
      </c>
      <c r="EQ106" s="235">
        <v>19526</v>
      </c>
      <c r="ER106" s="235">
        <v>0</v>
      </c>
      <c r="ES106" s="235">
        <v>14239031</v>
      </c>
      <c r="ET106" s="254"/>
      <c r="EU106" s="254"/>
      <c r="EV106" s="254"/>
      <c r="EW106" s="254"/>
      <c r="EY106" s="397">
        <v>61.477089036265653</v>
      </c>
      <c r="EZ106" s="226">
        <v>0.21927561375622071</v>
      </c>
      <c r="FA106" s="397">
        <v>-4.6054900159552696</v>
      </c>
      <c r="FB106" s="226">
        <v>3.3340570410602663E-2</v>
      </c>
      <c r="FC106" s="221">
        <v>-0.13832403053032905</v>
      </c>
      <c r="FD106" s="226">
        <v>-0.3183136048802731</v>
      </c>
      <c r="FE106" s="221">
        <v>3418.1663459787287</v>
      </c>
      <c r="FF106" s="226">
        <v>-8.768509363656847E-2</v>
      </c>
      <c r="FG106" s="221">
        <v>5.49691823077968E-3</v>
      </c>
      <c r="FH106" s="226">
        <v>0</v>
      </c>
      <c r="FI106" s="232"/>
      <c r="FJ106" s="393">
        <v>827.5</v>
      </c>
      <c r="FK106" s="430"/>
      <c r="FL106" s="468">
        <v>7.8299668953605517E-2</v>
      </c>
      <c r="FM106" s="469">
        <v>0</v>
      </c>
      <c r="FN106" s="472">
        <v>4.511442690591565</v>
      </c>
      <c r="FO106" s="386">
        <v>0</v>
      </c>
      <c r="FQ106" s="390">
        <v>638.55999999999995</v>
      </c>
      <c r="FR106" s="391">
        <v>4436502.0266666664</v>
      </c>
      <c r="FS106" s="392">
        <v>5.1969671726892052E-3</v>
      </c>
      <c r="FT106" s="278">
        <v>83151.47476302729</v>
      </c>
      <c r="FV106" s="555">
        <v>0</v>
      </c>
      <c r="FW106" s="551">
        <v>0</v>
      </c>
      <c r="FX106" s="547">
        <v>59412</v>
      </c>
      <c r="FY106" s="545">
        <v>63763</v>
      </c>
      <c r="FZ106" s="555">
        <v>0</v>
      </c>
    </row>
    <row r="107" spans="1:182" x14ac:dyDescent="0.2">
      <c r="A107" s="65">
        <v>104</v>
      </c>
      <c r="B107" s="65">
        <v>977</v>
      </c>
      <c r="C107" s="66">
        <v>4507</v>
      </c>
      <c r="D107" s="67" t="s">
        <v>362</v>
      </c>
      <c r="E107" s="75"/>
      <c r="F107" s="220">
        <v>1139</v>
      </c>
      <c r="G107" s="220">
        <v>1765178.3333333333</v>
      </c>
      <c r="H107" s="214">
        <v>1.46</v>
      </c>
      <c r="I107" s="220">
        <v>1209026.2557077624</v>
      </c>
      <c r="J107" s="220">
        <v>216486</v>
      </c>
      <c r="K107" s="209">
        <v>0</v>
      </c>
      <c r="L107" s="216">
        <v>1.65</v>
      </c>
      <c r="M107" s="220">
        <v>1994893.3219178084</v>
      </c>
      <c r="N107" s="220">
        <v>221016.04666666666</v>
      </c>
      <c r="O107" s="220">
        <v>489.66666666666669</v>
      </c>
      <c r="P107" s="220">
        <v>2216399.035251142</v>
      </c>
      <c r="Q107" s="221">
        <v>1945.9166244522758</v>
      </c>
      <c r="R107" s="221">
        <v>2681.4037114060652</v>
      </c>
      <c r="S107" s="221">
        <v>72.570818641549607</v>
      </c>
      <c r="T107" s="381">
        <v>1945.9166244522758</v>
      </c>
      <c r="U107" s="222">
        <v>2746.534559255173</v>
      </c>
      <c r="V107" s="222">
        <v>70.849886737998474</v>
      </c>
      <c r="W107" s="223">
        <v>309956.32305493543</v>
      </c>
      <c r="X107" s="224">
        <v>272.13022217290205</v>
      </c>
      <c r="Y107" s="225">
        <v>82.719615744176252</v>
      </c>
      <c r="Z107" s="223">
        <v>100187</v>
      </c>
      <c r="AA107" s="224">
        <v>87.960491659350311</v>
      </c>
      <c r="AB107" s="226">
        <v>86.000005462635528</v>
      </c>
      <c r="AC107" s="227">
        <v>0</v>
      </c>
      <c r="AD107" s="228">
        <v>0</v>
      </c>
      <c r="AE107" s="229">
        <v>100187</v>
      </c>
      <c r="AF107" s="230">
        <v>87.960491659350311</v>
      </c>
      <c r="AG107" s="231">
        <v>86.000005462635528</v>
      </c>
      <c r="AH107" s="223">
        <v>410143.32305493543</v>
      </c>
      <c r="AI107" s="224">
        <v>360.09071383225239</v>
      </c>
      <c r="AJ107" s="226">
        <v>86.000005462635528</v>
      </c>
      <c r="AK107" s="232">
        <v>0</v>
      </c>
      <c r="AL107" s="444">
        <v>0.51273046532045652</v>
      </c>
      <c r="AM107" s="232">
        <v>0</v>
      </c>
      <c r="AN107" s="232">
        <v>14.257243195785778</v>
      </c>
      <c r="AO107" s="232">
        <v>18079.194035591183</v>
      </c>
      <c r="AP107" s="223">
        <v>18079.194035591183</v>
      </c>
      <c r="AQ107" s="224">
        <v>72.570818641549607</v>
      </c>
      <c r="AR107" s="224">
        <v>0</v>
      </c>
      <c r="AS107" s="233">
        <v>0</v>
      </c>
      <c r="AT107" s="234">
        <v>18079.194035591183</v>
      </c>
      <c r="AU107" s="254"/>
      <c r="AV107" s="221">
        <v>480.78</v>
      </c>
      <c r="AW107" s="221">
        <v>547608.41999999993</v>
      </c>
      <c r="AX107" s="271">
        <v>6.4719083636469578E-4</v>
      </c>
      <c r="AY107" s="298">
        <v>10193.255672743959</v>
      </c>
      <c r="AZ107" s="213"/>
      <c r="BA107" s="221">
        <v>28.395872781334223</v>
      </c>
      <c r="BB107" s="272">
        <v>-0.56781066948769421</v>
      </c>
      <c r="BC107" s="221">
        <v>-4.1388314797862416</v>
      </c>
      <c r="BD107" s="272">
        <v>-2.1497175516346661E-3</v>
      </c>
      <c r="BE107" s="221">
        <v>-0.35580276406862638</v>
      </c>
      <c r="BF107" s="272">
        <v>-0.85504544090061796</v>
      </c>
      <c r="BG107" s="221">
        <v>2970.1848495526847</v>
      </c>
      <c r="BH107" s="272">
        <v>-0.19085853250804186</v>
      </c>
      <c r="BI107" s="221">
        <v>-0.30853682385797626</v>
      </c>
      <c r="BJ107" s="445">
        <v>0</v>
      </c>
      <c r="BL107" s="412">
        <v>182.83</v>
      </c>
      <c r="BM107" s="425"/>
      <c r="BN107" s="235">
        <v>1144</v>
      </c>
      <c r="BO107" s="302">
        <v>1.46</v>
      </c>
      <c r="BP107" s="232">
        <v>1.46</v>
      </c>
      <c r="BQ107" s="71">
        <v>173137120</v>
      </c>
      <c r="BR107" s="235">
        <v>1140</v>
      </c>
      <c r="BS107" s="302">
        <v>1.46</v>
      </c>
      <c r="BT107" s="232">
        <v>1.46</v>
      </c>
      <c r="BU107" s="71">
        <v>186616380</v>
      </c>
      <c r="BV107" s="235">
        <v>1159</v>
      </c>
      <c r="BW107" s="302">
        <v>1.46</v>
      </c>
      <c r="BX107" s="232">
        <v>1.46</v>
      </c>
      <c r="BY107" s="71">
        <v>197860510</v>
      </c>
      <c r="BZ107" s="463">
        <v>-36266</v>
      </c>
      <c r="CA107" s="235">
        <v>1551408</v>
      </c>
      <c r="CB107" s="235">
        <v>37192</v>
      </c>
      <c r="CC107" s="235">
        <v>-44767</v>
      </c>
      <c r="CD107" s="235">
        <v>-24</v>
      </c>
      <c r="CE107" s="235">
        <v>0</v>
      </c>
      <c r="CF107" s="235">
        <v>119388</v>
      </c>
      <c r="CG107" s="235">
        <v>7874</v>
      </c>
      <c r="CH107" s="235">
        <v>-9924</v>
      </c>
      <c r="CI107" s="235">
        <v>25243</v>
      </c>
      <c r="CJ107" s="235">
        <v>632</v>
      </c>
      <c r="CK107" s="235">
        <v>6823</v>
      </c>
      <c r="CL107" s="235">
        <v>13601</v>
      </c>
      <c r="CM107" s="235">
        <v>0</v>
      </c>
      <c r="CN107" s="235">
        <v>0</v>
      </c>
      <c r="CO107" s="235">
        <v>0</v>
      </c>
      <c r="CP107" s="235">
        <v>668</v>
      </c>
      <c r="CQ107" s="235">
        <v>180</v>
      </c>
      <c r="CR107" s="235">
        <v>0</v>
      </c>
      <c r="CS107" s="235">
        <v>0</v>
      </c>
      <c r="CT107" s="235">
        <v>149</v>
      </c>
      <c r="CU107" s="235">
        <v>946</v>
      </c>
      <c r="CV107" s="235">
        <v>0</v>
      </c>
      <c r="CW107" s="235">
        <v>1673123</v>
      </c>
      <c r="CX107" s="463">
        <v>-17680</v>
      </c>
      <c r="CY107" s="544">
        <v>1641283</v>
      </c>
      <c r="CZ107" s="544">
        <v>37370</v>
      </c>
      <c r="DA107" s="544">
        <v>-45708</v>
      </c>
      <c r="DB107" s="544">
        <v>-50</v>
      </c>
      <c r="DC107" s="544">
        <v>0</v>
      </c>
      <c r="DD107" s="544">
        <v>141316</v>
      </c>
      <c r="DE107" s="544">
        <v>9494</v>
      </c>
      <c r="DF107" s="544">
        <v>-8939</v>
      </c>
      <c r="DG107" s="544">
        <v>4854</v>
      </c>
      <c r="DH107" s="544">
        <v>501</v>
      </c>
      <c r="DI107" s="544">
        <v>23872</v>
      </c>
      <c r="DJ107" s="544">
        <v>6072</v>
      </c>
      <c r="DK107" s="544">
        <v>-1105</v>
      </c>
      <c r="DL107" s="544">
        <v>0</v>
      </c>
      <c r="DM107" s="544">
        <v>0</v>
      </c>
      <c r="DN107" s="544">
        <v>333</v>
      </c>
      <c r="DO107" s="544">
        <v>360</v>
      </c>
      <c r="DP107" s="544">
        <v>-16</v>
      </c>
      <c r="DQ107" s="544">
        <v>0</v>
      </c>
      <c r="DR107" s="544">
        <v>88</v>
      </c>
      <c r="DS107" s="544">
        <v>1807</v>
      </c>
      <c r="DT107" s="544">
        <v>0</v>
      </c>
      <c r="DU107" s="544">
        <v>1793852</v>
      </c>
      <c r="DV107" s="463">
        <v>-31225</v>
      </c>
      <c r="DW107" s="235">
        <v>1705917</v>
      </c>
      <c r="DX107" s="235">
        <v>56549</v>
      </c>
      <c r="DY107" s="235">
        <v>-34828</v>
      </c>
      <c r="DZ107" s="235">
        <v>-362</v>
      </c>
      <c r="EA107" s="235">
        <v>0</v>
      </c>
      <c r="EB107" s="235">
        <v>148840</v>
      </c>
      <c r="EC107" s="235">
        <v>13491</v>
      </c>
      <c r="ED107" s="235">
        <v>-6179</v>
      </c>
      <c r="EE107" s="235">
        <v>15852</v>
      </c>
      <c r="EF107" s="235">
        <v>705</v>
      </c>
      <c r="EG107" s="235">
        <v>37628</v>
      </c>
      <c r="EH107" s="235">
        <v>12183</v>
      </c>
      <c r="EI107" s="235">
        <v>0</v>
      </c>
      <c r="EJ107" s="235">
        <v>0</v>
      </c>
      <c r="EK107" s="235">
        <v>0</v>
      </c>
      <c r="EL107" s="235">
        <v>108</v>
      </c>
      <c r="EM107" s="235">
        <v>265</v>
      </c>
      <c r="EN107" s="235">
        <v>-33</v>
      </c>
      <c r="EO107" s="235">
        <v>0</v>
      </c>
      <c r="EP107" s="235">
        <v>0</v>
      </c>
      <c r="EQ107" s="235">
        <v>3715</v>
      </c>
      <c r="ER107" s="235">
        <v>0</v>
      </c>
      <c r="ES107" s="235">
        <v>1922626</v>
      </c>
      <c r="ET107" s="254"/>
      <c r="EU107" s="254"/>
      <c r="EV107" s="254"/>
      <c r="EW107" s="254"/>
      <c r="EY107" s="397">
        <v>47.425102763137602</v>
      </c>
      <c r="EZ107" s="226">
        <v>-0.11187145677922702</v>
      </c>
      <c r="FA107" s="397">
        <v>-5.6634068913429196</v>
      </c>
      <c r="FB107" s="226">
        <v>-4.0776428982493826E-2</v>
      </c>
      <c r="FC107" s="221">
        <v>-0.28580502885742548</v>
      </c>
      <c r="FD107" s="226">
        <v>-0.68469643705856786</v>
      </c>
      <c r="FE107" s="221">
        <v>2846.4988692798488</v>
      </c>
      <c r="FF107" s="226">
        <v>-0.25062612612530455</v>
      </c>
      <c r="FG107" s="221">
        <v>-0.14667954917374604</v>
      </c>
      <c r="FH107" s="226">
        <v>0</v>
      </c>
      <c r="FI107" s="232"/>
      <c r="FJ107" s="393">
        <v>176.18</v>
      </c>
      <c r="FK107" s="430"/>
      <c r="FL107" s="468">
        <v>0.50885855358698806</v>
      </c>
      <c r="FM107" s="469">
        <v>0</v>
      </c>
      <c r="FN107" s="472">
        <v>14.149578855649143</v>
      </c>
      <c r="FO107" s="386">
        <v>19131.489631068351</v>
      </c>
      <c r="FQ107" s="390">
        <v>451.1</v>
      </c>
      <c r="FR107" s="391">
        <v>517712.43333333341</v>
      </c>
      <c r="FS107" s="392">
        <v>6.0645402723908954E-4</v>
      </c>
      <c r="FT107" s="278">
        <v>9703.2644358254329</v>
      </c>
      <c r="FV107" s="555">
        <v>0</v>
      </c>
      <c r="FW107" s="551">
        <v>0</v>
      </c>
      <c r="FX107" s="547">
        <v>1469</v>
      </c>
      <c r="FY107" s="545">
        <v>1285</v>
      </c>
      <c r="FZ107" s="555">
        <v>0</v>
      </c>
    </row>
    <row r="108" spans="1:182" x14ac:dyDescent="0.2">
      <c r="A108" s="65">
        <v>105</v>
      </c>
      <c r="B108" s="65">
        <v>407</v>
      </c>
      <c r="C108" s="66">
        <v>4207</v>
      </c>
      <c r="D108" s="67" t="s">
        <v>203</v>
      </c>
      <c r="E108" s="75"/>
      <c r="F108" s="220">
        <v>1631</v>
      </c>
      <c r="G108" s="220">
        <v>2860095</v>
      </c>
      <c r="H108" s="214">
        <v>1.84</v>
      </c>
      <c r="I108" s="220">
        <v>1554399.456521739</v>
      </c>
      <c r="J108" s="220">
        <v>231048.66666666666</v>
      </c>
      <c r="K108" s="209">
        <v>0</v>
      </c>
      <c r="L108" s="216">
        <v>1.65</v>
      </c>
      <c r="M108" s="220">
        <v>2564759.1032608692</v>
      </c>
      <c r="N108" s="220">
        <v>237921.87333333332</v>
      </c>
      <c r="O108" s="220">
        <v>345</v>
      </c>
      <c r="P108" s="220">
        <v>2803025.9765942027</v>
      </c>
      <c r="Q108" s="221">
        <v>1718.5934865691004</v>
      </c>
      <c r="R108" s="221">
        <v>2681.4037114060652</v>
      </c>
      <c r="S108" s="221">
        <v>64.093052428420421</v>
      </c>
      <c r="T108" s="381">
        <v>1718.5934865691004</v>
      </c>
      <c r="U108" s="222">
        <v>2746.534559255173</v>
      </c>
      <c r="V108" s="222">
        <v>62.573160813791553</v>
      </c>
      <c r="W108" s="223">
        <v>581027.08638236311</v>
      </c>
      <c r="X108" s="224">
        <v>356.23978318967693</v>
      </c>
      <c r="Y108" s="225">
        <v>77.378623029904858</v>
      </c>
      <c r="Z108" s="223">
        <v>377045</v>
      </c>
      <c r="AA108" s="224">
        <v>231.17412630288166</v>
      </c>
      <c r="AB108" s="226">
        <v>86.000007617370031</v>
      </c>
      <c r="AC108" s="227">
        <v>0</v>
      </c>
      <c r="AD108" s="228">
        <v>0</v>
      </c>
      <c r="AE108" s="229">
        <v>377045</v>
      </c>
      <c r="AF108" s="230">
        <v>231.17412630288166</v>
      </c>
      <c r="AG108" s="231">
        <v>86.000007617370031</v>
      </c>
      <c r="AH108" s="223">
        <v>958072.08638236311</v>
      </c>
      <c r="AI108" s="224">
        <v>587.41390949255856</v>
      </c>
      <c r="AJ108" s="226">
        <v>86.000007617370031</v>
      </c>
      <c r="AK108" s="232">
        <v>0</v>
      </c>
      <c r="AL108" s="444">
        <v>1.4322501532801961</v>
      </c>
      <c r="AM108" s="232">
        <v>90886.361870525201</v>
      </c>
      <c r="AN108" s="232">
        <v>26.801961986511344</v>
      </c>
      <c r="AO108" s="232">
        <v>190540.15791274875</v>
      </c>
      <c r="AP108" s="223">
        <v>281426.51978327392</v>
      </c>
      <c r="AQ108" s="224">
        <v>64.093052428420421</v>
      </c>
      <c r="AR108" s="224">
        <v>0</v>
      </c>
      <c r="AS108" s="233">
        <v>0</v>
      </c>
      <c r="AT108" s="234">
        <v>281426.51978327392</v>
      </c>
      <c r="AU108" s="254"/>
      <c r="AV108" s="221">
        <v>386.1</v>
      </c>
      <c r="AW108" s="221">
        <v>629729.10000000009</v>
      </c>
      <c r="AX108" s="271">
        <v>7.4424513580742101E-4</v>
      </c>
      <c r="AY108" s="298">
        <v>11721.860888966881</v>
      </c>
      <c r="AZ108" s="213"/>
      <c r="BA108" s="221">
        <v>52.053026422582455</v>
      </c>
      <c r="BB108" s="272">
        <v>-2.0428850502053229E-3</v>
      </c>
      <c r="BC108" s="221">
        <v>-3.5456768723332353</v>
      </c>
      <c r="BD108" s="272">
        <v>5.5439427862486061E-2</v>
      </c>
      <c r="BE108" s="221">
        <v>-6.7973502970715652E-2</v>
      </c>
      <c r="BF108" s="272">
        <v>-0.1944229668902783</v>
      </c>
      <c r="BG108" s="221">
        <v>2076.8843723512655</v>
      </c>
      <c r="BH108" s="272">
        <v>-0.44641754748452417</v>
      </c>
      <c r="BI108" s="221">
        <v>7.6347780851631658E-2</v>
      </c>
      <c r="BJ108" s="445">
        <v>0</v>
      </c>
      <c r="BL108" s="412">
        <v>82.5</v>
      </c>
      <c r="BM108" s="425"/>
      <c r="BN108" s="235">
        <v>1636</v>
      </c>
      <c r="BO108" s="302">
        <v>1.84</v>
      </c>
      <c r="BP108" s="232">
        <v>1.84</v>
      </c>
      <c r="BQ108" s="71">
        <v>191085270</v>
      </c>
      <c r="BR108" s="235">
        <v>1626</v>
      </c>
      <c r="BS108" s="302">
        <v>1.84</v>
      </c>
      <c r="BT108" s="232">
        <v>1.84</v>
      </c>
      <c r="BU108" s="71">
        <v>190110030</v>
      </c>
      <c r="BV108" s="235">
        <v>1639</v>
      </c>
      <c r="BW108" s="302">
        <v>1.84</v>
      </c>
      <c r="BX108" s="232">
        <v>1.84</v>
      </c>
      <c r="BY108" s="71">
        <v>190068870</v>
      </c>
      <c r="BZ108" s="463">
        <v>-14969</v>
      </c>
      <c r="CA108" s="235">
        <v>2577594</v>
      </c>
      <c r="CB108" s="235">
        <v>25763</v>
      </c>
      <c r="CC108" s="235">
        <v>-77108</v>
      </c>
      <c r="CD108" s="235">
        <v>-410</v>
      </c>
      <c r="CE108" s="235">
        <v>0</v>
      </c>
      <c r="CF108" s="235">
        <v>238539</v>
      </c>
      <c r="CG108" s="235">
        <v>13882</v>
      </c>
      <c r="CH108" s="235">
        <v>-9676</v>
      </c>
      <c r="CI108" s="235">
        <v>13223</v>
      </c>
      <c r="CJ108" s="235">
        <v>0</v>
      </c>
      <c r="CK108" s="235">
        <v>14142</v>
      </c>
      <c r="CL108" s="235">
        <v>59113</v>
      </c>
      <c r="CM108" s="235">
        <v>0</v>
      </c>
      <c r="CN108" s="235">
        <v>0</v>
      </c>
      <c r="CO108" s="235">
        <v>0</v>
      </c>
      <c r="CP108" s="235">
        <v>575</v>
      </c>
      <c r="CQ108" s="235">
        <v>19</v>
      </c>
      <c r="CR108" s="235">
        <v>-17</v>
      </c>
      <c r="CS108" s="235">
        <v>0</v>
      </c>
      <c r="CT108" s="235">
        <v>0</v>
      </c>
      <c r="CU108" s="235">
        <v>2818</v>
      </c>
      <c r="CV108" s="235">
        <v>0</v>
      </c>
      <c r="CW108" s="235">
        <v>2843488</v>
      </c>
      <c r="CX108" s="463">
        <v>-16815</v>
      </c>
      <c r="CY108" s="544">
        <v>2602371</v>
      </c>
      <c r="CZ108" s="544">
        <v>37915</v>
      </c>
      <c r="DA108" s="544">
        <v>-91626</v>
      </c>
      <c r="DB108" s="544">
        <v>-917</v>
      </c>
      <c r="DC108" s="544">
        <v>0</v>
      </c>
      <c r="DD108" s="544">
        <v>198765</v>
      </c>
      <c r="DE108" s="544">
        <v>13827</v>
      </c>
      <c r="DF108" s="544">
        <v>-20709</v>
      </c>
      <c r="DG108" s="544">
        <v>14189</v>
      </c>
      <c r="DH108" s="544">
        <v>0</v>
      </c>
      <c r="DI108" s="544">
        <v>10942</v>
      </c>
      <c r="DJ108" s="544">
        <v>15613</v>
      </c>
      <c r="DK108" s="544">
        <v>-2833</v>
      </c>
      <c r="DL108" s="544">
        <v>0</v>
      </c>
      <c r="DM108" s="544">
        <v>0</v>
      </c>
      <c r="DN108" s="544">
        <v>-44</v>
      </c>
      <c r="DO108" s="544">
        <v>2</v>
      </c>
      <c r="DP108" s="544">
        <v>-26</v>
      </c>
      <c r="DQ108" s="544">
        <v>0</v>
      </c>
      <c r="DR108" s="544">
        <v>0</v>
      </c>
      <c r="DS108" s="544">
        <v>1203</v>
      </c>
      <c r="DT108" s="544">
        <v>0</v>
      </c>
      <c r="DU108" s="544">
        <v>2761857</v>
      </c>
      <c r="DV108" s="463">
        <v>-25488</v>
      </c>
      <c r="DW108" s="235">
        <v>2676313</v>
      </c>
      <c r="DX108" s="235">
        <v>37581</v>
      </c>
      <c r="DY108" s="235">
        <v>-60295</v>
      </c>
      <c r="DZ108" s="235">
        <v>-580</v>
      </c>
      <c r="EA108" s="235">
        <v>0</v>
      </c>
      <c r="EB108" s="235">
        <v>253052</v>
      </c>
      <c r="EC108" s="235">
        <v>13106</v>
      </c>
      <c r="ED108" s="235">
        <v>-9271</v>
      </c>
      <c r="EE108" s="235">
        <v>21157</v>
      </c>
      <c r="EF108" s="235">
        <v>675</v>
      </c>
      <c r="EG108" s="235">
        <v>7042</v>
      </c>
      <c r="EH108" s="235">
        <v>11132</v>
      </c>
      <c r="EI108" s="235">
        <v>-722</v>
      </c>
      <c r="EJ108" s="235">
        <v>0</v>
      </c>
      <c r="EK108" s="235">
        <v>0</v>
      </c>
      <c r="EL108" s="235">
        <v>445</v>
      </c>
      <c r="EM108" s="235">
        <v>121</v>
      </c>
      <c r="EN108" s="235">
        <v>-93</v>
      </c>
      <c r="EO108" s="235">
        <v>0</v>
      </c>
      <c r="EP108" s="235">
        <v>0</v>
      </c>
      <c r="EQ108" s="235">
        <v>16139</v>
      </c>
      <c r="ER108" s="235">
        <v>0</v>
      </c>
      <c r="ES108" s="235">
        <v>2940314</v>
      </c>
      <c r="ET108" s="254"/>
      <c r="EU108" s="254"/>
      <c r="EV108" s="254"/>
      <c r="EW108" s="254"/>
      <c r="EY108" s="397">
        <v>53.163106738183025</v>
      </c>
      <c r="EZ108" s="226">
        <v>2.334951270682329E-2</v>
      </c>
      <c r="FA108" s="397">
        <v>-2.9398513188489601</v>
      </c>
      <c r="FB108" s="226">
        <v>0.15003418327816384</v>
      </c>
      <c r="FC108" s="221">
        <v>-6.3628524478701501E-2</v>
      </c>
      <c r="FD108" s="226">
        <v>-0.13274969245347382</v>
      </c>
      <c r="FE108" s="221">
        <v>2078.9332962124204</v>
      </c>
      <c r="FF108" s="226">
        <v>-0.46940353095621379</v>
      </c>
      <c r="FG108" s="221">
        <v>0.12750938362193176</v>
      </c>
      <c r="FH108" s="226">
        <v>0</v>
      </c>
      <c r="FI108" s="232"/>
      <c r="FJ108" s="393">
        <v>82.5</v>
      </c>
      <c r="FK108" s="430"/>
      <c r="FL108" s="468">
        <v>1.4299122628035095</v>
      </c>
      <c r="FM108" s="469">
        <v>91180.767218722496</v>
      </c>
      <c r="FN108" s="472">
        <v>26.758212609671496</v>
      </c>
      <c r="FO108" s="386">
        <v>189326.93162494956</v>
      </c>
      <c r="FQ108" s="390">
        <v>394.45</v>
      </c>
      <c r="FR108" s="391">
        <v>644399.81666666665</v>
      </c>
      <c r="FS108" s="392">
        <v>7.548570186994368E-4</v>
      </c>
      <c r="FT108" s="278">
        <v>12077.712299190989</v>
      </c>
      <c r="FV108" s="555">
        <v>0</v>
      </c>
      <c r="FW108" s="551">
        <v>0</v>
      </c>
      <c r="FX108" s="547">
        <v>1035</v>
      </c>
      <c r="FY108" s="545">
        <v>1667</v>
      </c>
      <c r="FZ108" s="555">
        <v>0</v>
      </c>
    </row>
    <row r="109" spans="1:182" x14ac:dyDescent="0.2">
      <c r="A109" s="65">
        <v>106</v>
      </c>
      <c r="B109" s="65">
        <v>408</v>
      </c>
      <c r="C109" s="66">
        <v>4208</v>
      </c>
      <c r="D109" s="67" t="s">
        <v>204</v>
      </c>
      <c r="E109" s="75"/>
      <c r="F109" s="220">
        <v>210.66666666666666</v>
      </c>
      <c r="G109" s="220">
        <v>384374.66666666669</v>
      </c>
      <c r="H109" s="214">
        <v>1.8</v>
      </c>
      <c r="I109" s="220">
        <v>213541.48148148146</v>
      </c>
      <c r="J109" s="220">
        <v>29273.666666666668</v>
      </c>
      <c r="K109" s="209">
        <v>0</v>
      </c>
      <c r="L109" s="216">
        <v>1.65</v>
      </c>
      <c r="M109" s="220">
        <v>352343.44444444444</v>
      </c>
      <c r="N109" s="220">
        <v>36107.753333333334</v>
      </c>
      <c r="O109" s="220">
        <v>984.66666666666663</v>
      </c>
      <c r="P109" s="220">
        <v>389435.86444444442</v>
      </c>
      <c r="Q109" s="221">
        <v>1848.5879641350211</v>
      </c>
      <c r="R109" s="221">
        <v>2681.4037114060652</v>
      </c>
      <c r="S109" s="221">
        <v>68.941053384522419</v>
      </c>
      <c r="T109" s="381">
        <v>1848.5879641350211</v>
      </c>
      <c r="U109" s="222">
        <v>2746.534559255173</v>
      </c>
      <c r="V109" s="222">
        <v>67.306197109579998</v>
      </c>
      <c r="W109" s="223">
        <v>64915.211447286987</v>
      </c>
      <c r="X109" s="224">
        <v>308.14182649028635</v>
      </c>
      <c r="Y109" s="225">
        <v>80.432863632249123</v>
      </c>
      <c r="Z109" s="223">
        <v>31448</v>
      </c>
      <c r="AA109" s="224">
        <v>149.27848101265823</v>
      </c>
      <c r="AB109" s="226">
        <v>86.000040271024659</v>
      </c>
      <c r="AC109" s="227">
        <v>0</v>
      </c>
      <c r="AD109" s="228">
        <v>0</v>
      </c>
      <c r="AE109" s="229">
        <v>31448</v>
      </c>
      <c r="AF109" s="230">
        <v>149.27848101265823</v>
      </c>
      <c r="AG109" s="231">
        <v>86.000040271024659</v>
      </c>
      <c r="AH109" s="223">
        <v>96363.211447286987</v>
      </c>
      <c r="AI109" s="224">
        <v>457.42030750294458</v>
      </c>
      <c r="AJ109" s="226">
        <v>86.000040271024659</v>
      </c>
      <c r="AK109" s="232">
        <v>0</v>
      </c>
      <c r="AL109" s="444">
        <v>0.70253164556962033</v>
      </c>
      <c r="AM109" s="232">
        <v>1534.2816955312164</v>
      </c>
      <c r="AN109" s="232">
        <v>15.151898734177216</v>
      </c>
      <c r="AO109" s="232">
        <v>4860.5935862398492</v>
      </c>
      <c r="AP109" s="223">
        <v>6394.8752817710656</v>
      </c>
      <c r="AQ109" s="224">
        <v>68.941053384522419</v>
      </c>
      <c r="AR109" s="224">
        <v>0</v>
      </c>
      <c r="AS109" s="233">
        <v>0</v>
      </c>
      <c r="AT109" s="234">
        <v>6394.8752817710656</v>
      </c>
      <c r="AU109" s="254"/>
      <c r="AV109" s="221">
        <v>340.82</v>
      </c>
      <c r="AW109" s="221">
        <v>71799.41333333333</v>
      </c>
      <c r="AX109" s="271">
        <v>8.4856113727569221E-5</v>
      </c>
      <c r="AY109" s="298">
        <v>1336.4837912092153</v>
      </c>
      <c r="AZ109" s="213"/>
      <c r="BA109" s="221">
        <v>6.6682046701948323</v>
      </c>
      <c r="BB109" s="272">
        <v>-1.087434240211725</v>
      </c>
      <c r="BC109" s="221">
        <v>-1.2232093531248827</v>
      </c>
      <c r="BD109" s="272">
        <v>0.28092687751339096</v>
      </c>
      <c r="BE109" s="221">
        <v>-0.40723664910238783</v>
      </c>
      <c r="BF109" s="272">
        <v>-0.9730959137724795</v>
      </c>
      <c r="BG109" s="221">
        <v>2497.9521175501573</v>
      </c>
      <c r="BH109" s="272">
        <v>-0.3259567832201678</v>
      </c>
      <c r="BI109" s="221">
        <v>-0.36341162331266147</v>
      </c>
      <c r="BJ109" s="445">
        <v>0</v>
      </c>
      <c r="BL109" s="412">
        <v>0</v>
      </c>
      <c r="BM109" s="425"/>
      <c r="BN109" s="235">
        <v>210</v>
      </c>
      <c r="BO109" s="302">
        <v>1.8</v>
      </c>
      <c r="BP109" s="232">
        <v>1.8</v>
      </c>
      <c r="BQ109" s="71">
        <v>28305530</v>
      </c>
      <c r="BR109" s="235">
        <v>212</v>
      </c>
      <c r="BS109" s="302">
        <v>1.8</v>
      </c>
      <c r="BT109" s="232">
        <v>1.8</v>
      </c>
      <c r="BU109" s="71">
        <v>30960610</v>
      </c>
      <c r="BV109" s="235">
        <v>216</v>
      </c>
      <c r="BW109" s="302">
        <v>1.8</v>
      </c>
      <c r="BX109" s="232">
        <v>1.8</v>
      </c>
      <c r="BY109" s="71">
        <v>31173410</v>
      </c>
      <c r="BZ109" s="463">
        <v>-3438</v>
      </c>
      <c r="CA109" s="235">
        <v>333026</v>
      </c>
      <c r="CB109" s="235">
        <v>6623</v>
      </c>
      <c r="CC109" s="235">
        <v>-13795</v>
      </c>
      <c r="CD109" s="235">
        <v>-52</v>
      </c>
      <c r="CE109" s="235">
        <v>0</v>
      </c>
      <c r="CF109" s="235">
        <v>31650</v>
      </c>
      <c r="CG109" s="235">
        <v>3002</v>
      </c>
      <c r="CH109" s="235">
        <v>-3930</v>
      </c>
      <c r="CI109" s="235">
        <v>7419</v>
      </c>
      <c r="CJ109" s="235">
        <v>0</v>
      </c>
      <c r="CK109" s="235">
        <v>57046</v>
      </c>
      <c r="CL109" s="235">
        <v>4544</v>
      </c>
      <c r="CM109" s="235">
        <v>-6508</v>
      </c>
      <c r="CN109" s="235">
        <v>0</v>
      </c>
      <c r="CO109" s="235">
        <v>0</v>
      </c>
      <c r="CP109" s="235">
        <v>222</v>
      </c>
      <c r="CQ109" s="235">
        <v>0</v>
      </c>
      <c r="CR109" s="235">
        <v>0</v>
      </c>
      <c r="CS109" s="235">
        <v>0</v>
      </c>
      <c r="CT109" s="235">
        <v>2434</v>
      </c>
      <c r="CU109" s="235">
        <v>0</v>
      </c>
      <c r="CV109" s="235">
        <v>0</v>
      </c>
      <c r="CW109" s="235">
        <v>418243</v>
      </c>
      <c r="CX109" s="463">
        <v>-1217</v>
      </c>
      <c r="CY109" s="544">
        <v>310460</v>
      </c>
      <c r="CZ109" s="544">
        <v>2307</v>
      </c>
      <c r="DA109" s="544">
        <v>-9468</v>
      </c>
      <c r="DB109" s="544">
        <v>0</v>
      </c>
      <c r="DC109" s="544">
        <v>0</v>
      </c>
      <c r="DD109" s="544">
        <v>34036</v>
      </c>
      <c r="DE109" s="544">
        <v>856</v>
      </c>
      <c r="DF109" s="544">
        <v>-3114</v>
      </c>
      <c r="DG109" s="544">
        <v>2860</v>
      </c>
      <c r="DH109" s="544">
        <v>0</v>
      </c>
      <c r="DI109" s="544">
        <v>86994</v>
      </c>
      <c r="DJ109" s="544">
        <v>1748</v>
      </c>
      <c r="DK109" s="544">
        <v>-11224</v>
      </c>
      <c r="DL109" s="544">
        <v>0</v>
      </c>
      <c r="DM109" s="544">
        <v>0</v>
      </c>
      <c r="DN109" s="544">
        <v>18</v>
      </c>
      <c r="DO109" s="544">
        <v>12</v>
      </c>
      <c r="DP109" s="544">
        <v>0</v>
      </c>
      <c r="DQ109" s="544">
        <v>0</v>
      </c>
      <c r="DR109" s="544">
        <v>50</v>
      </c>
      <c r="DS109" s="544">
        <v>74</v>
      </c>
      <c r="DT109" s="544">
        <v>0</v>
      </c>
      <c r="DU109" s="544">
        <v>414392</v>
      </c>
      <c r="DV109" s="463">
        <v>-4819</v>
      </c>
      <c r="DW109" s="235">
        <v>377003</v>
      </c>
      <c r="DX109" s="235">
        <v>3124</v>
      </c>
      <c r="DY109" s="235">
        <v>-4136</v>
      </c>
      <c r="DZ109" s="235">
        <v>-72</v>
      </c>
      <c r="EA109" s="235">
        <v>0</v>
      </c>
      <c r="EB109" s="235">
        <v>38787</v>
      </c>
      <c r="EC109" s="235">
        <v>2295</v>
      </c>
      <c r="ED109" s="235">
        <v>-2142</v>
      </c>
      <c r="EE109" s="235">
        <v>660</v>
      </c>
      <c r="EF109" s="235">
        <v>0</v>
      </c>
      <c r="EG109" s="235">
        <v>-29106</v>
      </c>
      <c r="EH109" s="235">
        <v>2509</v>
      </c>
      <c r="EI109" s="235">
        <v>-11469</v>
      </c>
      <c r="EJ109" s="235">
        <v>0</v>
      </c>
      <c r="EK109" s="235">
        <v>0</v>
      </c>
      <c r="EL109" s="235">
        <v>2073</v>
      </c>
      <c r="EM109" s="235">
        <v>23</v>
      </c>
      <c r="EN109" s="235">
        <v>0</v>
      </c>
      <c r="EO109" s="235">
        <v>0</v>
      </c>
      <c r="EP109" s="235">
        <v>0</v>
      </c>
      <c r="EQ109" s="235">
        <v>515</v>
      </c>
      <c r="ER109" s="235">
        <v>0</v>
      </c>
      <c r="ES109" s="235">
        <v>375245</v>
      </c>
      <c r="ET109" s="254"/>
      <c r="EU109" s="254"/>
      <c r="EV109" s="254"/>
      <c r="EW109" s="254"/>
      <c r="EY109" s="397">
        <v>4.6086989466982216</v>
      </c>
      <c r="EZ109" s="226">
        <v>-1.1208766194010125</v>
      </c>
      <c r="FA109" s="397">
        <v>-1.5247357775426178</v>
      </c>
      <c r="FB109" s="226">
        <v>0.24917629940872577</v>
      </c>
      <c r="FC109" s="221">
        <v>-0.38050003324878512</v>
      </c>
      <c r="FD109" s="226">
        <v>-0.91994453203751281</v>
      </c>
      <c r="FE109" s="221">
        <v>2762.6371874812758</v>
      </c>
      <c r="FF109" s="226">
        <v>-0.27452902348341157</v>
      </c>
      <c r="FG109" s="221">
        <v>-0.37927895713659698</v>
      </c>
      <c r="FH109" s="226">
        <v>0</v>
      </c>
      <c r="FI109" s="232"/>
      <c r="FJ109" s="393">
        <v>0</v>
      </c>
      <c r="FK109" s="430"/>
      <c r="FL109" s="468">
        <v>0.69592476489028221</v>
      </c>
      <c r="FM109" s="469">
        <v>1574.6707267224756</v>
      </c>
      <c r="FN109" s="472">
        <v>15.009404388714735</v>
      </c>
      <c r="FO109" s="386">
        <v>4984.0795205671348</v>
      </c>
      <c r="FQ109" s="390">
        <v>203.99</v>
      </c>
      <c r="FR109" s="391">
        <v>43381.873333333337</v>
      </c>
      <c r="FS109" s="392">
        <v>5.0818002617365634E-5</v>
      </c>
      <c r="FT109" s="278">
        <v>813.08804187785017</v>
      </c>
      <c r="FV109" s="555">
        <v>0</v>
      </c>
      <c r="FW109" s="551">
        <v>0</v>
      </c>
      <c r="FX109" s="547">
        <v>2954</v>
      </c>
      <c r="FY109" s="545">
        <v>3779</v>
      </c>
      <c r="FZ109" s="555">
        <v>0</v>
      </c>
    </row>
    <row r="110" spans="1:182" x14ac:dyDescent="0.2">
      <c r="A110" s="65">
        <v>107</v>
      </c>
      <c r="B110" s="65">
        <v>610</v>
      </c>
      <c r="C110" s="66">
        <v>2310</v>
      </c>
      <c r="D110" s="67" t="s">
        <v>140</v>
      </c>
      <c r="E110" s="75"/>
      <c r="F110" s="220">
        <v>597.33333333333337</v>
      </c>
      <c r="G110" s="220">
        <v>1182468.3333333333</v>
      </c>
      <c r="H110" s="214">
        <v>1.7</v>
      </c>
      <c r="I110" s="220">
        <v>695569.60784313735</v>
      </c>
      <c r="J110" s="220">
        <v>99208</v>
      </c>
      <c r="K110" s="209">
        <v>0</v>
      </c>
      <c r="L110" s="216">
        <v>1.65</v>
      </c>
      <c r="M110" s="220">
        <v>1147689.8529411764</v>
      </c>
      <c r="N110" s="220">
        <v>102299.83333333333</v>
      </c>
      <c r="O110" s="220">
        <v>101.33333333333333</v>
      </c>
      <c r="P110" s="220">
        <v>1250091.0196078431</v>
      </c>
      <c r="Q110" s="221">
        <v>2092.7863051470586</v>
      </c>
      <c r="R110" s="221">
        <v>2681.4037114060652</v>
      </c>
      <c r="S110" s="221">
        <v>78.04816172383272</v>
      </c>
      <c r="T110" s="381">
        <v>2092.7863051470586</v>
      </c>
      <c r="U110" s="222">
        <v>2746.534559255173</v>
      </c>
      <c r="V110" s="222">
        <v>76.197341049099947</v>
      </c>
      <c r="W110" s="223">
        <v>130092.29501532392</v>
      </c>
      <c r="X110" s="224">
        <v>217.78844031583245</v>
      </c>
      <c r="Y110" s="225">
        <v>86.170341886014626</v>
      </c>
      <c r="Z110" s="223">
        <v>0</v>
      </c>
      <c r="AA110" s="224">
        <v>0</v>
      </c>
      <c r="AB110" s="226">
        <v>86.170341886014626</v>
      </c>
      <c r="AC110" s="227">
        <v>0</v>
      </c>
      <c r="AD110" s="228">
        <v>0</v>
      </c>
      <c r="AE110" s="229">
        <v>0</v>
      </c>
      <c r="AF110" s="230">
        <v>0</v>
      </c>
      <c r="AG110" s="231">
        <v>86.170341886014626</v>
      </c>
      <c r="AH110" s="223">
        <v>130092.29501532392</v>
      </c>
      <c r="AI110" s="224">
        <v>217.78844031583245</v>
      </c>
      <c r="AJ110" s="226">
        <v>86.170341886014626</v>
      </c>
      <c r="AK110" s="232">
        <v>0</v>
      </c>
      <c r="AL110" s="444">
        <v>0.4620535714285714</v>
      </c>
      <c r="AM110" s="232">
        <v>0</v>
      </c>
      <c r="AN110" s="232">
        <v>12.227678571428571</v>
      </c>
      <c r="AO110" s="232">
        <v>0</v>
      </c>
      <c r="AP110" s="223">
        <v>0</v>
      </c>
      <c r="AQ110" s="224">
        <v>78.04816172383272</v>
      </c>
      <c r="AR110" s="224">
        <v>0</v>
      </c>
      <c r="AS110" s="233">
        <v>0</v>
      </c>
      <c r="AT110" s="234">
        <v>0</v>
      </c>
      <c r="AU110" s="254"/>
      <c r="AV110" s="221">
        <v>298.19</v>
      </c>
      <c r="AW110" s="221">
        <v>178118.82666666669</v>
      </c>
      <c r="AX110" s="271">
        <v>2.1050967843536502E-4</v>
      </c>
      <c r="AY110" s="298">
        <v>3315.5274353569989</v>
      </c>
      <c r="AZ110" s="213"/>
      <c r="BA110" s="221">
        <v>4.6122140950680288</v>
      </c>
      <c r="BB110" s="272">
        <v>-1.1366038592687568</v>
      </c>
      <c r="BC110" s="221">
        <v>-1.6636292900626997E-2</v>
      </c>
      <c r="BD110" s="272">
        <v>0.39807257704084581</v>
      </c>
      <c r="BE110" s="221">
        <v>2.2208459355090318E-2</v>
      </c>
      <c r="BF110" s="272">
        <v>1.2561655991810019E-2</v>
      </c>
      <c r="BG110" s="221">
        <v>2238.4614192605368</v>
      </c>
      <c r="BH110" s="272">
        <v>-0.40019293213414892</v>
      </c>
      <c r="BI110" s="221">
        <v>-8.1444173525488037E-2</v>
      </c>
      <c r="BJ110" s="445">
        <v>0</v>
      </c>
      <c r="BL110" s="412">
        <v>25</v>
      </c>
      <c r="BM110" s="425"/>
      <c r="BN110" s="235">
        <v>595</v>
      </c>
      <c r="BO110" s="302">
        <v>1.7</v>
      </c>
      <c r="BP110" s="232">
        <v>1.7</v>
      </c>
      <c r="BQ110" s="71">
        <v>79427250</v>
      </c>
      <c r="BR110" s="235">
        <v>590</v>
      </c>
      <c r="BS110" s="302">
        <v>1.7</v>
      </c>
      <c r="BT110" s="232">
        <v>1.7</v>
      </c>
      <c r="BU110" s="71">
        <v>87935720</v>
      </c>
      <c r="BV110" s="235">
        <v>594</v>
      </c>
      <c r="BW110" s="302">
        <v>1.7</v>
      </c>
      <c r="BX110" s="232">
        <v>1.7</v>
      </c>
      <c r="BY110" s="71">
        <v>89347160</v>
      </c>
      <c r="BZ110" s="463">
        <v>-1564</v>
      </c>
      <c r="CA110" s="235">
        <v>1029217</v>
      </c>
      <c r="CB110" s="235">
        <v>7297</v>
      </c>
      <c r="CC110" s="235">
        <v>-22241</v>
      </c>
      <c r="CD110" s="235">
        <v>-1258</v>
      </c>
      <c r="CE110" s="235">
        <v>0</v>
      </c>
      <c r="CF110" s="235">
        <v>117602</v>
      </c>
      <c r="CG110" s="235">
        <v>2366</v>
      </c>
      <c r="CH110" s="235">
        <v>-6111</v>
      </c>
      <c r="CI110" s="235">
        <v>13072</v>
      </c>
      <c r="CJ110" s="235">
        <v>0</v>
      </c>
      <c r="CK110" s="235">
        <v>18667</v>
      </c>
      <c r="CL110" s="235">
        <v>7263</v>
      </c>
      <c r="CM110" s="235">
        <v>0</v>
      </c>
      <c r="CN110" s="235">
        <v>0</v>
      </c>
      <c r="CO110" s="235">
        <v>0</v>
      </c>
      <c r="CP110" s="235">
        <v>-3</v>
      </c>
      <c r="CQ110" s="235">
        <v>2</v>
      </c>
      <c r="CR110" s="235">
        <v>0</v>
      </c>
      <c r="CS110" s="235">
        <v>0</v>
      </c>
      <c r="CT110" s="235">
        <v>0</v>
      </c>
      <c r="CU110" s="235">
        <v>9725</v>
      </c>
      <c r="CV110" s="235">
        <v>0</v>
      </c>
      <c r="CW110" s="235">
        <v>1174034</v>
      </c>
      <c r="CX110" s="463">
        <v>-3280</v>
      </c>
      <c r="CY110" s="544">
        <v>1045900</v>
      </c>
      <c r="CZ110" s="544">
        <v>14898</v>
      </c>
      <c r="DA110" s="544">
        <v>-25007</v>
      </c>
      <c r="DB110" s="544">
        <v>-1290</v>
      </c>
      <c r="DC110" s="544">
        <v>0</v>
      </c>
      <c r="DD110" s="544">
        <v>176356</v>
      </c>
      <c r="DE110" s="544">
        <v>3628</v>
      </c>
      <c r="DF110" s="544">
        <v>-7184</v>
      </c>
      <c r="DG110" s="544">
        <v>4933</v>
      </c>
      <c r="DH110" s="544">
        <v>0</v>
      </c>
      <c r="DI110" s="544">
        <v>24909</v>
      </c>
      <c r="DJ110" s="544">
        <v>1637</v>
      </c>
      <c r="DK110" s="544">
        <v>-144</v>
      </c>
      <c r="DL110" s="544">
        <v>0</v>
      </c>
      <c r="DM110" s="544">
        <v>0</v>
      </c>
      <c r="DN110" s="544">
        <v>1182</v>
      </c>
      <c r="DO110" s="544">
        <v>2</v>
      </c>
      <c r="DP110" s="544">
        <v>0</v>
      </c>
      <c r="DQ110" s="544">
        <v>0</v>
      </c>
      <c r="DR110" s="544">
        <v>0</v>
      </c>
      <c r="DS110" s="544">
        <v>70</v>
      </c>
      <c r="DT110" s="544">
        <v>0</v>
      </c>
      <c r="DU110" s="544">
        <v>1236610</v>
      </c>
      <c r="DV110" s="463">
        <v>-4224</v>
      </c>
      <c r="DW110" s="235">
        <v>1331977</v>
      </c>
      <c r="DX110" s="235">
        <v>13453</v>
      </c>
      <c r="DY110" s="235">
        <v>-20915</v>
      </c>
      <c r="DZ110" s="235">
        <v>-1856</v>
      </c>
      <c r="EA110" s="235">
        <v>0</v>
      </c>
      <c r="EB110" s="235">
        <v>199480</v>
      </c>
      <c r="EC110" s="235">
        <v>2709</v>
      </c>
      <c r="ED110" s="235">
        <v>-6865</v>
      </c>
      <c r="EE110" s="235">
        <v>-31</v>
      </c>
      <c r="EF110" s="235">
        <v>0</v>
      </c>
      <c r="EG110" s="235">
        <v>17145</v>
      </c>
      <c r="EH110" s="235">
        <v>2299</v>
      </c>
      <c r="EI110" s="235">
        <v>-362</v>
      </c>
      <c r="EJ110" s="235">
        <v>0</v>
      </c>
      <c r="EK110" s="235">
        <v>0</v>
      </c>
      <c r="EL110" s="235">
        <v>10</v>
      </c>
      <c r="EM110" s="235">
        <v>299</v>
      </c>
      <c r="EN110" s="235">
        <v>0</v>
      </c>
      <c r="EO110" s="235">
        <v>0</v>
      </c>
      <c r="EP110" s="235">
        <v>0</v>
      </c>
      <c r="EQ110" s="235">
        <v>532</v>
      </c>
      <c r="ER110" s="235">
        <v>0</v>
      </c>
      <c r="ES110" s="235">
        <v>1533651</v>
      </c>
      <c r="ET110" s="254"/>
      <c r="EU110" s="254"/>
      <c r="EV110" s="254"/>
      <c r="EW110" s="254"/>
      <c r="EY110" s="397">
        <v>4.3534315650551045</v>
      </c>
      <c r="EZ110" s="226">
        <v>-1.1268922134950674</v>
      </c>
      <c r="FA110" s="397">
        <v>-7.2018263231772614E-2</v>
      </c>
      <c r="FB110" s="226">
        <v>0.35095278641963945</v>
      </c>
      <c r="FC110" s="221">
        <v>4.9194727710108127E-3</v>
      </c>
      <c r="FD110" s="226">
        <v>3.7542139425760603E-2</v>
      </c>
      <c r="FE110" s="221">
        <v>2165.6520301001769</v>
      </c>
      <c r="FF110" s="226">
        <v>-0.44468629478006894</v>
      </c>
      <c r="FG110" s="221">
        <v>-7.3427748217399613E-2</v>
      </c>
      <c r="FH110" s="226">
        <v>0</v>
      </c>
      <c r="FI110" s="232"/>
      <c r="FJ110" s="393">
        <v>25</v>
      </c>
      <c r="FK110" s="430"/>
      <c r="FL110" s="468">
        <v>0.4654300168634064</v>
      </c>
      <c r="FM110" s="469">
        <v>0</v>
      </c>
      <c r="FN110" s="472">
        <v>12.317032040472176</v>
      </c>
      <c r="FO110" s="386">
        <v>1333.7003420133531</v>
      </c>
      <c r="FQ110" s="390">
        <v>242.9</v>
      </c>
      <c r="FR110" s="391">
        <v>144039.70000000001</v>
      </c>
      <c r="FS110" s="392">
        <v>1.6872968567681096E-4</v>
      </c>
      <c r="FT110" s="278">
        <v>2699.6749708289753</v>
      </c>
      <c r="FV110" s="555">
        <v>0</v>
      </c>
      <c r="FW110" s="551">
        <v>0</v>
      </c>
      <c r="FX110" s="547">
        <v>304</v>
      </c>
      <c r="FY110" s="545">
        <v>542</v>
      </c>
      <c r="FZ110" s="555">
        <v>0</v>
      </c>
    </row>
    <row r="111" spans="1:182" x14ac:dyDescent="0.2">
      <c r="A111" s="65">
        <v>108</v>
      </c>
      <c r="B111" s="65">
        <v>737</v>
      </c>
      <c r="C111" s="66">
        <v>5507</v>
      </c>
      <c r="D111" s="67" t="s">
        <v>292</v>
      </c>
      <c r="E111" s="75"/>
      <c r="F111" s="220">
        <v>323</v>
      </c>
      <c r="G111" s="220">
        <v>716223.33333333337</v>
      </c>
      <c r="H111" s="214">
        <v>1.9166666666666667</v>
      </c>
      <c r="I111" s="220">
        <v>373549.06613930996</v>
      </c>
      <c r="J111" s="220">
        <v>58304.666666666664</v>
      </c>
      <c r="K111" s="209">
        <v>0</v>
      </c>
      <c r="L111" s="216">
        <v>1.65</v>
      </c>
      <c r="M111" s="220">
        <v>616355.95912986156</v>
      </c>
      <c r="N111" s="220">
        <v>69152.113333333327</v>
      </c>
      <c r="O111" s="220">
        <v>97</v>
      </c>
      <c r="P111" s="220">
        <v>685605.07246319484</v>
      </c>
      <c r="Q111" s="221">
        <v>2122.6163234154637</v>
      </c>
      <c r="R111" s="221">
        <v>2681.4037114060652</v>
      </c>
      <c r="S111" s="221">
        <v>79.160639421298242</v>
      </c>
      <c r="T111" s="381">
        <v>2122.6163234154637</v>
      </c>
      <c r="U111" s="222">
        <v>2746.534559255173</v>
      </c>
      <c r="V111" s="222">
        <v>77.28343764190943</v>
      </c>
      <c r="W111" s="223">
        <v>66780.680738756768</v>
      </c>
      <c r="X111" s="224">
        <v>206.7513335565225</v>
      </c>
      <c r="Y111" s="225">
        <v>86.87120283541789</v>
      </c>
      <c r="Z111" s="223">
        <v>0</v>
      </c>
      <c r="AA111" s="224">
        <v>0</v>
      </c>
      <c r="AB111" s="226">
        <v>86.87120283541789</v>
      </c>
      <c r="AC111" s="227">
        <v>0</v>
      </c>
      <c r="AD111" s="228">
        <v>0</v>
      </c>
      <c r="AE111" s="229">
        <v>0</v>
      </c>
      <c r="AF111" s="230">
        <v>0</v>
      </c>
      <c r="AG111" s="231">
        <v>86.87120283541789</v>
      </c>
      <c r="AH111" s="223">
        <v>66780.680738756768</v>
      </c>
      <c r="AI111" s="224">
        <v>206.7513335565225</v>
      </c>
      <c r="AJ111" s="226">
        <v>86.87120283541789</v>
      </c>
      <c r="AK111" s="232">
        <v>0</v>
      </c>
      <c r="AL111" s="444">
        <v>1.0588235294117647</v>
      </c>
      <c r="AM111" s="232">
        <v>9991.9783007336773</v>
      </c>
      <c r="AN111" s="232">
        <v>19.479876160990713</v>
      </c>
      <c r="AO111" s="232">
        <v>18702.03022923071</v>
      </c>
      <c r="AP111" s="223">
        <v>28694.008529964387</v>
      </c>
      <c r="AQ111" s="224">
        <v>79.160639421298242</v>
      </c>
      <c r="AR111" s="224">
        <v>0</v>
      </c>
      <c r="AS111" s="233">
        <v>0</v>
      </c>
      <c r="AT111" s="234">
        <v>28694.008529964387</v>
      </c>
      <c r="AU111" s="254"/>
      <c r="AV111" s="221">
        <v>380.53</v>
      </c>
      <c r="AW111" s="221">
        <v>122911.18999999999</v>
      </c>
      <c r="AX111" s="271">
        <v>1.4526255066472506E-4</v>
      </c>
      <c r="AY111" s="298">
        <v>2287.8851729694197</v>
      </c>
      <c r="AZ111" s="213"/>
      <c r="BA111" s="221">
        <v>85.529368949985965</v>
      </c>
      <c r="BB111" s="272">
        <v>0.79855368840131835</v>
      </c>
      <c r="BC111" s="221">
        <v>0.56968798102483664</v>
      </c>
      <c r="BD111" s="272">
        <v>0.45499856808374173</v>
      </c>
      <c r="BE111" s="221">
        <v>0.48417775266186486</v>
      </c>
      <c r="BF111" s="272">
        <v>1.0728683680231286</v>
      </c>
      <c r="BG111" s="221">
        <v>1418.8476967084628</v>
      </c>
      <c r="BH111" s="272">
        <v>-0.63467134219032928</v>
      </c>
      <c r="BI111" s="221">
        <v>0.74027299167462957</v>
      </c>
      <c r="BJ111" s="445">
        <v>0</v>
      </c>
      <c r="BL111" s="412">
        <v>52.36</v>
      </c>
      <c r="BM111" s="425"/>
      <c r="BN111" s="235">
        <v>330</v>
      </c>
      <c r="BO111" s="302">
        <v>1.85</v>
      </c>
      <c r="BP111" s="232">
        <v>1.85</v>
      </c>
      <c r="BQ111" s="71">
        <v>52875140</v>
      </c>
      <c r="BR111" s="235">
        <v>320</v>
      </c>
      <c r="BS111" s="302">
        <v>2.0499999999999998</v>
      </c>
      <c r="BT111" s="232">
        <v>2.0499999999999998</v>
      </c>
      <c r="BU111" s="71">
        <v>62037920</v>
      </c>
      <c r="BV111" s="235">
        <v>318</v>
      </c>
      <c r="BW111" s="302">
        <v>2.0499999999999998</v>
      </c>
      <c r="BX111" s="232">
        <v>2.0499999999999998</v>
      </c>
      <c r="BY111" s="71">
        <v>62217900</v>
      </c>
      <c r="BZ111" s="463">
        <v>-4485</v>
      </c>
      <c r="CA111" s="235">
        <v>670191</v>
      </c>
      <c r="CB111" s="235">
        <v>12674</v>
      </c>
      <c r="CC111" s="235">
        <v>-12932</v>
      </c>
      <c r="CD111" s="235">
        <v>0</v>
      </c>
      <c r="CE111" s="235">
        <v>0</v>
      </c>
      <c r="CF111" s="235">
        <v>32433</v>
      </c>
      <c r="CG111" s="235">
        <v>2636</v>
      </c>
      <c r="CH111" s="235">
        <v>-2001</v>
      </c>
      <c r="CI111" s="235">
        <v>9229</v>
      </c>
      <c r="CJ111" s="235">
        <v>386</v>
      </c>
      <c r="CK111" s="235">
        <v>4391</v>
      </c>
      <c r="CL111" s="235">
        <v>4425</v>
      </c>
      <c r="CM111" s="235">
        <v>0</v>
      </c>
      <c r="CN111" s="235">
        <v>0</v>
      </c>
      <c r="CO111" s="235">
        <v>0</v>
      </c>
      <c r="CP111" s="235">
        <v>451</v>
      </c>
      <c r="CQ111" s="235">
        <v>74</v>
      </c>
      <c r="CR111" s="235">
        <v>0</v>
      </c>
      <c r="CS111" s="235">
        <v>0</v>
      </c>
      <c r="CT111" s="235">
        <v>0</v>
      </c>
      <c r="CU111" s="235">
        <v>1487</v>
      </c>
      <c r="CV111" s="235">
        <v>0</v>
      </c>
      <c r="CW111" s="235">
        <v>718959</v>
      </c>
      <c r="CX111" s="463">
        <v>-2434</v>
      </c>
      <c r="CY111" s="544">
        <v>717142</v>
      </c>
      <c r="CZ111" s="544">
        <v>17557</v>
      </c>
      <c r="DA111" s="544">
        <v>-6242</v>
      </c>
      <c r="DB111" s="544">
        <v>0</v>
      </c>
      <c r="DC111" s="544">
        <v>0</v>
      </c>
      <c r="DD111" s="544">
        <v>31185</v>
      </c>
      <c r="DE111" s="544">
        <v>3993</v>
      </c>
      <c r="DF111" s="544">
        <v>-1761</v>
      </c>
      <c r="DG111" s="544">
        <v>4613</v>
      </c>
      <c r="DH111" s="544">
        <v>0</v>
      </c>
      <c r="DI111" s="544">
        <v>5617</v>
      </c>
      <c r="DJ111" s="544">
        <v>3054</v>
      </c>
      <c r="DK111" s="544">
        <v>0</v>
      </c>
      <c r="DL111" s="544">
        <v>0</v>
      </c>
      <c r="DM111" s="544">
        <v>0</v>
      </c>
      <c r="DN111" s="544">
        <v>104</v>
      </c>
      <c r="DO111" s="544">
        <v>441</v>
      </c>
      <c r="DP111" s="544">
        <v>0</v>
      </c>
      <c r="DQ111" s="544">
        <v>0</v>
      </c>
      <c r="DR111" s="544">
        <v>0</v>
      </c>
      <c r="DS111" s="544">
        <v>326</v>
      </c>
      <c r="DT111" s="544">
        <v>0</v>
      </c>
      <c r="DU111" s="544">
        <v>773595</v>
      </c>
      <c r="DV111" s="463">
        <v>-5441</v>
      </c>
      <c r="DW111" s="235">
        <v>857587</v>
      </c>
      <c r="DX111" s="235">
        <v>18083</v>
      </c>
      <c r="DY111" s="235">
        <v>-18438</v>
      </c>
      <c r="DZ111" s="235">
        <v>0</v>
      </c>
      <c r="EA111" s="235">
        <v>0</v>
      </c>
      <c r="EB111" s="235">
        <v>49471</v>
      </c>
      <c r="EC111" s="235">
        <v>3768</v>
      </c>
      <c r="ED111" s="235">
        <v>-1573</v>
      </c>
      <c r="EE111" s="235">
        <v>3123</v>
      </c>
      <c r="EF111" s="235">
        <v>467</v>
      </c>
      <c r="EG111" s="235">
        <v>5752</v>
      </c>
      <c r="EH111" s="235">
        <v>2500</v>
      </c>
      <c r="EI111" s="235">
        <v>-118</v>
      </c>
      <c r="EJ111" s="235">
        <v>0</v>
      </c>
      <c r="EK111" s="235">
        <v>0</v>
      </c>
      <c r="EL111" s="235">
        <v>84</v>
      </c>
      <c r="EM111" s="235">
        <v>88</v>
      </c>
      <c r="EN111" s="235">
        <v>-61</v>
      </c>
      <c r="EO111" s="235">
        <v>0</v>
      </c>
      <c r="EP111" s="235">
        <v>0</v>
      </c>
      <c r="EQ111" s="235">
        <v>3747</v>
      </c>
      <c r="ER111" s="235">
        <v>0</v>
      </c>
      <c r="ES111" s="235">
        <v>919039</v>
      </c>
      <c r="ET111" s="254"/>
      <c r="EU111" s="254"/>
      <c r="EV111" s="254"/>
      <c r="EW111" s="254"/>
      <c r="EY111" s="397">
        <v>76.694718520681775</v>
      </c>
      <c r="EZ111" s="226">
        <v>0.57789206315419495</v>
      </c>
      <c r="FA111" s="397">
        <v>0.4295390487635613</v>
      </c>
      <c r="FB111" s="226">
        <v>0.38609158026404211</v>
      </c>
      <c r="FC111" s="221">
        <v>0.46683079497225105</v>
      </c>
      <c r="FD111" s="226">
        <v>1.1850552452698353</v>
      </c>
      <c r="FE111" s="221">
        <v>1397.0752575757576</v>
      </c>
      <c r="FF111" s="226">
        <v>-0.66375191940708334</v>
      </c>
      <c r="FG111" s="221">
        <v>0.70319770202378895</v>
      </c>
      <c r="FH111" s="226">
        <v>0</v>
      </c>
      <c r="FI111" s="232"/>
      <c r="FJ111" s="393">
        <v>52.36</v>
      </c>
      <c r="FK111" s="430"/>
      <c r="FL111" s="468">
        <v>1.0599173553719008</v>
      </c>
      <c r="FM111" s="469">
        <v>10135.299128732573</v>
      </c>
      <c r="FN111" s="472">
        <v>19.5</v>
      </c>
      <c r="FO111" s="386">
        <v>18964.37008520728</v>
      </c>
      <c r="FQ111" s="390">
        <v>341.61</v>
      </c>
      <c r="FR111" s="391">
        <v>110226.16000000002</v>
      </c>
      <c r="FS111" s="392">
        <v>1.2912013375591505E-4</v>
      </c>
      <c r="FT111" s="278">
        <v>2065.9221400946408</v>
      </c>
      <c r="FV111" s="555">
        <v>0</v>
      </c>
      <c r="FW111" s="551">
        <v>0</v>
      </c>
      <c r="FX111" s="547">
        <v>291</v>
      </c>
      <c r="FY111" s="545">
        <v>336</v>
      </c>
      <c r="FZ111" s="555">
        <v>0</v>
      </c>
    </row>
    <row r="112" spans="1:182" x14ac:dyDescent="0.2">
      <c r="A112" s="65">
        <v>109</v>
      </c>
      <c r="B112" s="65">
        <v>979</v>
      </c>
      <c r="C112" s="66">
        <v>4509</v>
      </c>
      <c r="D112" s="67" t="s">
        <v>240</v>
      </c>
      <c r="E112" s="75"/>
      <c r="F112" s="220">
        <v>7144.333333333333</v>
      </c>
      <c r="G112" s="220">
        <v>14768439.666666666</v>
      </c>
      <c r="H112" s="214">
        <v>1.5833333333333333</v>
      </c>
      <c r="I112" s="220">
        <v>9323493.9133268166</v>
      </c>
      <c r="J112" s="220">
        <v>1371724.3333333333</v>
      </c>
      <c r="K112" s="209">
        <v>0</v>
      </c>
      <c r="L112" s="216">
        <v>1.65</v>
      </c>
      <c r="M112" s="220">
        <v>15383764.956989245</v>
      </c>
      <c r="N112" s="220">
        <v>1654145.7699999998</v>
      </c>
      <c r="O112" s="220">
        <v>29405.666666666668</v>
      </c>
      <c r="P112" s="220">
        <v>17067316.393655915</v>
      </c>
      <c r="Q112" s="221">
        <v>2388.9305827913845</v>
      </c>
      <c r="R112" s="221">
        <v>2681.4037114060652</v>
      </c>
      <c r="S112" s="221">
        <v>89.092536593032648</v>
      </c>
      <c r="T112" s="381">
        <v>2388.9305827913845</v>
      </c>
      <c r="U112" s="222">
        <v>2746.534559255173</v>
      </c>
      <c r="V112" s="222">
        <v>86.979811513430718</v>
      </c>
      <c r="W112" s="223">
        <v>773124.44309047656</v>
      </c>
      <c r="X112" s="224">
        <v>108.21505758743199</v>
      </c>
      <c r="Y112" s="225">
        <v>93.128298053610578</v>
      </c>
      <c r="Z112" s="223">
        <v>0</v>
      </c>
      <c r="AA112" s="224">
        <v>0</v>
      </c>
      <c r="AB112" s="226">
        <v>93.128298053610578</v>
      </c>
      <c r="AC112" s="227">
        <v>0</v>
      </c>
      <c r="AD112" s="228">
        <v>0</v>
      </c>
      <c r="AE112" s="229">
        <v>0</v>
      </c>
      <c r="AF112" s="230">
        <v>0</v>
      </c>
      <c r="AG112" s="231">
        <v>93.128298053610578</v>
      </c>
      <c r="AH112" s="223">
        <v>773124.44309047656</v>
      </c>
      <c r="AI112" s="224">
        <v>108.21505758743199</v>
      </c>
      <c r="AJ112" s="226">
        <v>93.128298053610578</v>
      </c>
      <c r="AK112" s="232">
        <v>0</v>
      </c>
      <c r="AL112" s="444">
        <v>0.13745159333737694</v>
      </c>
      <c r="AM112" s="232">
        <v>0</v>
      </c>
      <c r="AN112" s="232">
        <v>6.8517239770447445</v>
      </c>
      <c r="AO112" s="232">
        <v>0</v>
      </c>
      <c r="AP112" s="223">
        <v>0</v>
      </c>
      <c r="AQ112" s="224">
        <v>89.092536593032648</v>
      </c>
      <c r="AR112" s="224">
        <v>0</v>
      </c>
      <c r="AS112" s="233">
        <v>0</v>
      </c>
      <c r="AT112" s="234">
        <v>0</v>
      </c>
      <c r="AU112" s="254"/>
      <c r="AV112" s="221">
        <v>1016.31</v>
      </c>
      <c r="AW112" s="221">
        <v>7260857.4099999992</v>
      </c>
      <c r="AX112" s="271">
        <v>8.5812420121346902E-3</v>
      </c>
      <c r="AY112" s="298">
        <v>135154.56169112137</v>
      </c>
      <c r="AZ112" s="213"/>
      <c r="BA112" s="221">
        <v>57.263446179942214</v>
      </c>
      <c r="BB112" s="272">
        <v>0.12256583528928892</v>
      </c>
      <c r="BC112" s="221">
        <v>-1.746754778996773</v>
      </c>
      <c r="BD112" s="272">
        <v>0.23009605991104642</v>
      </c>
      <c r="BE112" s="221">
        <v>1.9219099405173291E-2</v>
      </c>
      <c r="BF112" s="272">
        <v>5.7005107479641132E-3</v>
      </c>
      <c r="BG112" s="221">
        <v>2084.7516557941403</v>
      </c>
      <c r="BH112" s="272">
        <v>-0.44416684320470484</v>
      </c>
      <c r="BI112" s="221">
        <v>0.20063231228825107</v>
      </c>
      <c r="BJ112" s="445">
        <v>0</v>
      </c>
      <c r="BL112" s="412">
        <v>676.3</v>
      </c>
      <c r="BM112" s="425"/>
      <c r="BN112" s="235">
        <v>7137</v>
      </c>
      <c r="BO112" s="302">
        <v>1.55</v>
      </c>
      <c r="BP112" s="232">
        <v>1.55</v>
      </c>
      <c r="BQ112" s="71">
        <v>1319335520</v>
      </c>
      <c r="BR112" s="235">
        <v>7179</v>
      </c>
      <c r="BS112" s="302">
        <v>1.65</v>
      </c>
      <c r="BT112" s="232">
        <v>1.65</v>
      </c>
      <c r="BU112" s="71">
        <v>1361362140</v>
      </c>
      <c r="BV112" s="235">
        <v>7236</v>
      </c>
      <c r="BW112" s="302">
        <v>1.65</v>
      </c>
      <c r="BX112" s="232">
        <v>1.65</v>
      </c>
      <c r="BY112" s="71">
        <v>1375242610</v>
      </c>
      <c r="BZ112" s="463">
        <v>-148644</v>
      </c>
      <c r="CA112" s="235">
        <v>11053816</v>
      </c>
      <c r="CB112" s="235">
        <v>301338</v>
      </c>
      <c r="CC112" s="235">
        <v>-187591</v>
      </c>
      <c r="CD112" s="235">
        <v>-7686</v>
      </c>
      <c r="CE112" s="235">
        <v>0</v>
      </c>
      <c r="CF112" s="235">
        <v>1369644</v>
      </c>
      <c r="CG112" s="235">
        <v>64651</v>
      </c>
      <c r="CH112" s="235">
        <v>-64610</v>
      </c>
      <c r="CI112" s="235">
        <v>244905</v>
      </c>
      <c r="CJ112" s="235">
        <v>5703</v>
      </c>
      <c r="CK112" s="235">
        <v>1593332</v>
      </c>
      <c r="CL112" s="235">
        <v>391249</v>
      </c>
      <c r="CM112" s="235">
        <v>-134576</v>
      </c>
      <c r="CN112" s="235">
        <v>0</v>
      </c>
      <c r="CO112" s="235">
        <v>0</v>
      </c>
      <c r="CP112" s="235">
        <v>22449</v>
      </c>
      <c r="CQ112" s="235">
        <v>13095</v>
      </c>
      <c r="CR112" s="235">
        <v>-1073</v>
      </c>
      <c r="CS112" s="235">
        <v>0</v>
      </c>
      <c r="CT112" s="235">
        <v>7556</v>
      </c>
      <c r="CU112" s="235">
        <v>40798</v>
      </c>
      <c r="CV112" s="235">
        <v>0</v>
      </c>
      <c r="CW112" s="235">
        <v>14564356</v>
      </c>
      <c r="CX112" s="463">
        <v>-134974</v>
      </c>
      <c r="CY112" s="544">
        <v>12018925</v>
      </c>
      <c r="CZ112" s="544">
        <v>377219</v>
      </c>
      <c r="DA112" s="544">
        <v>-194371</v>
      </c>
      <c r="DB112" s="544">
        <v>-19616</v>
      </c>
      <c r="DC112" s="544">
        <v>0</v>
      </c>
      <c r="DD112" s="544">
        <v>1465705</v>
      </c>
      <c r="DE112" s="544">
        <v>65588</v>
      </c>
      <c r="DF112" s="544">
        <v>-46581</v>
      </c>
      <c r="DG112" s="544">
        <v>203701</v>
      </c>
      <c r="DH112" s="544">
        <v>3715</v>
      </c>
      <c r="DI112" s="544">
        <v>1738723</v>
      </c>
      <c r="DJ112" s="544">
        <v>225340</v>
      </c>
      <c r="DK112" s="544">
        <v>-83862</v>
      </c>
      <c r="DL112" s="544">
        <v>0</v>
      </c>
      <c r="DM112" s="544">
        <v>0</v>
      </c>
      <c r="DN112" s="544">
        <v>16246</v>
      </c>
      <c r="DO112" s="544">
        <v>6796</v>
      </c>
      <c r="DP112" s="544">
        <v>-622</v>
      </c>
      <c r="DQ112" s="544">
        <v>0</v>
      </c>
      <c r="DR112" s="544">
        <v>15</v>
      </c>
      <c r="DS112" s="544">
        <v>50746</v>
      </c>
      <c r="DT112" s="544">
        <v>0</v>
      </c>
      <c r="DU112" s="544">
        <v>15692693</v>
      </c>
      <c r="DV112" s="463">
        <v>-140986</v>
      </c>
      <c r="DW112" s="235">
        <v>11884266</v>
      </c>
      <c r="DX112" s="235">
        <v>298241</v>
      </c>
      <c r="DY112" s="235">
        <v>-256261</v>
      </c>
      <c r="DZ112" s="235">
        <v>-11656</v>
      </c>
      <c r="EA112" s="235">
        <v>0</v>
      </c>
      <c r="EB112" s="235">
        <v>1433784</v>
      </c>
      <c r="EC112" s="235">
        <v>62951</v>
      </c>
      <c r="ED112" s="235">
        <v>-72435</v>
      </c>
      <c r="EE112" s="235">
        <v>208323</v>
      </c>
      <c r="EF112" s="235">
        <v>4130</v>
      </c>
      <c r="EG112" s="235">
        <v>1535528</v>
      </c>
      <c r="EH112" s="235">
        <v>319714</v>
      </c>
      <c r="EI112" s="235">
        <v>-64202</v>
      </c>
      <c r="EJ112" s="235">
        <v>-92</v>
      </c>
      <c r="EK112" s="235">
        <v>0</v>
      </c>
      <c r="EL112" s="235">
        <v>14420</v>
      </c>
      <c r="EM112" s="235">
        <v>2046</v>
      </c>
      <c r="EN112" s="235">
        <v>-417</v>
      </c>
      <c r="EO112" s="235">
        <v>0</v>
      </c>
      <c r="EP112" s="235">
        <v>403</v>
      </c>
      <c r="EQ112" s="235">
        <v>48781</v>
      </c>
      <c r="ER112" s="235">
        <v>0</v>
      </c>
      <c r="ES112" s="235">
        <v>15266538</v>
      </c>
      <c r="ET112" s="254"/>
      <c r="EU112" s="254"/>
      <c r="EV112" s="254"/>
      <c r="EW112" s="254"/>
      <c r="EY112" s="397">
        <v>61.852016765051481</v>
      </c>
      <c r="EZ112" s="226">
        <v>0.22811110623655156</v>
      </c>
      <c r="FA112" s="397">
        <v>-3.3657621226687464</v>
      </c>
      <c r="FB112" s="226">
        <v>0.12019513682505074</v>
      </c>
      <c r="FC112" s="221">
        <v>6.6030683696289103E-2</v>
      </c>
      <c r="FD112" s="226">
        <v>0.18935897542920194</v>
      </c>
      <c r="FE112" s="221">
        <v>2070.1511175494884</v>
      </c>
      <c r="FF112" s="226">
        <v>-0.47190669462594348</v>
      </c>
      <c r="FG112" s="221">
        <v>0.25239297827918694</v>
      </c>
      <c r="FH112" s="226">
        <v>0</v>
      </c>
      <c r="FI112" s="232"/>
      <c r="FJ112" s="393">
        <v>724.3</v>
      </c>
      <c r="FK112" s="430"/>
      <c r="FL112" s="468">
        <v>0.13669265033407571</v>
      </c>
      <c r="FM112" s="469">
        <v>0</v>
      </c>
      <c r="FN112" s="472">
        <v>6.8138919821826285</v>
      </c>
      <c r="FO112" s="386">
        <v>0</v>
      </c>
      <c r="FQ112" s="390">
        <v>1041.42</v>
      </c>
      <c r="FR112" s="391">
        <v>7481561.2800000003</v>
      </c>
      <c r="FS112" s="392">
        <v>8.7639830070890129E-3</v>
      </c>
      <c r="FT112" s="278">
        <v>140223.72811342421</v>
      </c>
      <c r="FV112" s="555">
        <v>0</v>
      </c>
      <c r="FW112" s="551">
        <v>0</v>
      </c>
      <c r="FX112" s="547">
        <v>88217</v>
      </c>
      <c r="FY112" s="545">
        <v>104479</v>
      </c>
      <c r="FZ112" s="555">
        <v>0</v>
      </c>
    </row>
    <row r="113" spans="1:182" x14ac:dyDescent="0.2">
      <c r="A113" s="65">
        <v>110</v>
      </c>
      <c r="B113" s="65">
        <v>929</v>
      </c>
      <c r="C113" s="66">
        <v>1709</v>
      </c>
      <c r="D113" s="67" t="s">
        <v>93</v>
      </c>
      <c r="E113" s="75">
        <v>942</v>
      </c>
      <c r="F113" s="220">
        <v>4061.6666666666665</v>
      </c>
      <c r="G113" s="220">
        <v>12468410.666666666</v>
      </c>
      <c r="H113" s="214">
        <v>1.55</v>
      </c>
      <c r="I113" s="220">
        <v>8044135.9139784947</v>
      </c>
      <c r="J113" s="220">
        <v>968356.33333333337</v>
      </c>
      <c r="K113" s="209">
        <v>0</v>
      </c>
      <c r="L113" s="216">
        <v>1.65</v>
      </c>
      <c r="M113" s="220">
        <v>13272824.258064514</v>
      </c>
      <c r="N113" s="220">
        <v>1182282.4733333334</v>
      </c>
      <c r="O113" s="220">
        <v>3900.6666666666665</v>
      </c>
      <c r="P113" s="220">
        <v>14459007.398064515</v>
      </c>
      <c r="Q113" s="221">
        <v>3559.8705124492035</v>
      </c>
      <c r="R113" s="221">
        <v>2681.4037114060652</v>
      </c>
      <c r="S113" s="221">
        <v>132.76145241786404</v>
      </c>
      <c r="T113" s="381">
        <v>3559.8705124492035</v>
      </c>
      <c r="U113" s="222">
        <v>2746.534559255173</v>
      </c>
      <c r="V113" s="222">
        <v>129.61317018397895</v>
      </c>
      <c r="W113" s="223">
        <v>-1320174.5497209788</v>
      </c>
      <c r="X113" s="224">
        <v>-325.03271638596118</v>
      </c>
      <c r="Y113" s="225">
        <v>120.63971502325435</v>
      </c>
      <c r="Z113" s="223">
        <v>0</v>
      </c>
      <c r="AA113" s="224">
        <v>0</v>
      </c>
      <c r="AB113" s="226">
        <v>120.63971502325435</v>
      </c>
      <c r="AC113" s="227">
        <v>0</v>
      </c>
      <c r="AD113" s="228">
        <v>0</v>
      </c>
      <c r="AE113" s="229">
        <v>0</v>
      </c>
      <c r="AF113" s="230">
        <v>0</v>
      </c>
      <c r="AG113" s="231">
        <v>120.63971502325435</v>
      </c>
      <c r="AH113" s="223">
        <v>-1320174.5497209788</v>
      </c>
      <c r="AI113" s="224">
        <v>-325.03271638596118</v>
      </c>
      <c r="AJ113" s="226">
        <v>120.63971502325435</v>
      </c>
      <c r="AK113" s="232">
        <v>0</v>
      </c>
      <c r="AL113" s="444">
        <v>6.9183422240459577E-2</v>
      </c>
      <c r="AM113" s="232">
        <v>0</v>
      </c>
      <c r="AN113" s="232">
        <v>4.6613869511694705</v>
      </c>
      <c r="AO113" s="232">
        <v>0</v>
      </c>
      <c r="AP113" s="223">
        <v>0</v>
      </c>
      <c r="AQ113" s="224">
        <v>132.76145241786404</v>
      </c>
      <c r="AR113" s="224">
        <v>0</v>
      </c>
      <c r="AS113" s="233">
        <v>0</v>
      </c>
      <c r="AT113" s="234">
        <v>0</v>
      </c>
      <c r="AU113" s="254"/>
      <c r="AV113" s="221">
        <v>489.41</v>
      </c>
      <c r="AW113" s="221">
        <v>1987820.2833333334</v>
      </c>
      <c r="AX113" s="271">
        <v>2.3493047672882876E-3</v>
      </c>
      <c r="AY113" s="298">
        <v>37001.550084790528</v>
      </c>
      <c r="AZ113" s="213"/>
      <c r="BA113" s="221">
        <v>6.609515946833656</v>
      </c>
      <c r="BB113" s="272">
        <v>-1.0888377982851538</v>
      </c>
      <c r="BC113" s="221">
        <v>-11.329000248118389</v>
      </c>
      <c r="BD113" s="272">
        <v>-0.70024034948583103</v>
      </c>
      <c r="BE113" s="221">
        <v>-0.27338670440153529</v>
      </c>
      <c r="BF113" s="272">
        <v>-0.66588503021903456</v>
      </c>
      <c r="BG113" s="221">
        <v>6623.1168566957858</v>
      </c>
      <c r="BH113" s="272">
        <v>0.85418703653295969</v>
      </c>
      <c r="BI113" s="221">
        <v>-0.8272875536307448</v>
      </c>
      <c r="BJ113" s="445">
        <v>0</v>
      </c>
      <c r="BL113" s="412">
        <v>963.5</v>
      </c>
      <c r="BM113" s="425"/>
      <c r="BN113" s="235">
        <v>4065</v>
      </c>
      <c r="BO113" s="302">
        <v>1.55</v>
      </c>
      <c r="BP113" s="232">
        <v>1.55</v>
      </c>
      <c r="BQ113" s="71">
        <v>851126487</v>
      </c>
      <c r="BR113" s="235">
        <v>4074</v>
      </c>
      <c r="BS113" s="302">
        <v>1.55</v>
      </c>
      <c r="BT113" s="232">
        <v>1.55</v>
      </c>
      <c r="BU113" s="71">
        <v>1155332790</v>
      </c>
      <c r="BV113" s="235">
        <v>4094</v>
      </c>
      <c r="BW113" s="302">
        <v>1.55</v>
      </c>
      <c r="BX113" s="232">
        <v>1.55</v>
      </c>
      <c r="BY113" s="71">
        <v>1188451120</v>
      </c>
      <c r="BZ113" s="463">
        <v>-40667</v>
      </c>
      <c r="CA113" s="235">
        <v>11325814</v>
      </c>
      <c r="CB113" s="235">
        <v>202741</v>
      </c>
      <c r="CC113" s="235">
        <v>-1528905</v>
      </c>
      <c r="CD113" s="235">
        <v>-8561</v>
      </c>
      <c r="CE113" s="235">
        <v>-15000</v>
      </c>
      <c r="CF113" s="235">
        <v>1899010</v>
      </c>
      <c r="CG113" s="235">
        <v>77552</v>
      </c>
      <c r="CH113" s="235">
        <v>-374771</v>
      </c>
      <c r="CI113" s="235">
        <v>74244</v>
      </c>
      <c r="CJ113" s="235">
        <v>3256</v>
      </c>
      <c r="CK113" s="235">
        <v>88494</v>
      </c>
      <c r="CL113" s="235">
        <v>190788</v>
      </c>
      <c r="CM113" s="235">
        <v>-84282</v>
      </c>
      <c r="CN113" s="235">
        <v>0</v>
      </c>
      <c r="CO113" s="235">
        <v>0</v>
      </c>
      <c r="CP113" s="235">
        <v>36828</v>
      </c>
      <c r="CQ113" s="235">
        <v>1533</v>
      </c>
      <c r="CR113" s="235">
        <v>-321</v>
      </c>
      <c r="CS113" s="235">
        <v>0</v>
      </c>
      <c r="CT113" s="235">
        <v>2562</v>
      </c>
      <c r="CU113" s="235">
        <v>22498</v>
      </c>
      <c r="CV113" s="235">
        <v>0</v>
      </c>
      <c r="CW113" s="235">
        <v>11872813</v>
      </c>
      <c r="CX113" s="463">
        <v>-31828</v>
      </c>
      <c r="CY113" s="544">
        <v>12610620</v>
      </c>
      <c r="CZ113" s="544">
        <v>234139</v>
      </c>
      <c r="DA113" s="544">
        <v>-1604928</v>
      </c>
      <c r="DB113" s="544">
        <v>-6855</v>
      </c>
      <c r="DC113" s="544">
        <v>-30000</v>
      </c>
      <c r="DD113" s="544">
        <v>2084831</v>
      </c>
      <c r="DE113" s="544">
        <v>74536</v>
      </c>
      <c r="DF113" s="544">
        <v>-218033</v>
      </c>
      <c r="DG113" s="544">
        <v>95224</v>
      </c>
      <c r="DH113" s="544">
        <v>796</v>
      </c>
      <c r="DI113" s="544">
        <v>-1818</v>
      </c>
      <c r="DJ113" s="544">
        <v>39990</v>
      </c>
      <c r="DK113" s="544">
        <v>-19048</v>
      </c>
      <c r="DL113" s="544">
        <v>0</v>
      </c>
      <c r="DM113" s="544">
        <v>0</v>
      </c>
      <c r="DN113" s="544">
        <v>10598</v>
      </c>
      <c r="DO113" s="544">
        <v>9278</v>
      </c>
      <c r="DP113" s="544">
        <v>-11001</v>
      </c>
      <c r="DQ113" s="544">
        <v>0</v>
      </c>
      <c r="DR113" s="544">
        <v>243</v>
      </c>
      <c r="DS113" s="544">
        <v>14999</v>
      </c>
      <c r="DT113" s="544">
        <v>0</v>
      </c>
      <c r="DU113" s="544">
        <v>13251743</v>
      </c>
      <c r="DV113" s="463">
        <v>-51273</v>
      </c>
      <c r="DW113" s="235">
        <v>10575990</v>
      </c>
      <c r="DX113" s="235">
        <v>209063</v>
      </c>
      <c r="DY113" s="235">
        <v>-1524793</v>
      </c>
      <c r="DZ113" s="235">
        <v>-10161</v>
      </c>
      <c r="EA113" s="235">
        <v>-75000</v>
      </c>
      <c r="EB113" s="235">
        <v>2313581</v>
      </c>
      <c r="EC113" s="235">
        <v>87081</v>
      </c>
      <c r="ED113" s="235">
        <v>-292923</v>
      </c>
      <c r="EE113" s="235">
        <v>67795</v>
      </c>
      <c r="EF113" s="235">
        <v>1874</v>
      </c>
      <c r="EG113" s="235">
        <v>124159</v>
      </c>
      <c r="EH113" s="235">
        <v>40139</v>
      </c>
      <c r="EI113" s="235">
        <v>-10541</v>
      </c>
      <c r="EJ113" s="235">
        <v>0</v>
      </c>
      <c r="EK113" s="235">
        <v>0</v>
      </c>
      <c r="EL113" s="235">
        <v>6211</v>
      </c>
      <c r="EM113" s="235">
        <v>3052</v>
      </c>
      <c r="EN113" s="235">
        <v>-4262</v>
      </c>
      <c r="EO113" s="235">
        <v>0</v>
      </c>
      <c r="EP113" s="235">
        <v>0</v>
      </c>
      <c r="EQ113" s="235">
        <v>12955</v>
      </c>
      <c r="ER113" s="235">
        <v>0</v>
      </c>
      <c r="ES113" s="235">
        <v>11472947</v>
      </c>
      <c r="ET113" s="254"/>
      <c r="EU113" s="254"/>
      <c r="EV113" s="254"/>
      <c r="EW113" s="254"/>
      <c r="EY113" s="397">
        <v>6.6197816499116682</v>
      </c>
      <c r="EZ113" s="226">
        <v>-1.0734837360869161</v>
      </c>
      <c r="FA113" s="397">
        <v>-21.4164227473896</v>
      </c>
      <c r="FB113" s="226">
        <v>-1.1444229382738997</v>
      </c>
      <c r="FC113" s="221">
        <v>-0.2494187886236757</v>
      </c>
      <c r="FD113" s="226">
        <v>-0.5943031396142846</v>
      </c>
      <c r="FE113" s="221">
        <v>7318.0401837892978</v>
      </c>
      <c r="FF113" s="226">
        <v>1.0238867477039535</v>
      </c>
      <c r="FG113" s="221">
        <v>-0.95902414041976347</v>
      </c>
      <c r="FH113" s="226">
        <v>0</v>
      </c>
      <c r="FI113" s="232"/>
      <c r="FJ113" s="393">
        <v>963.5</v>
      </c>
      <c r="FK113" s="430"/>
      <c r="FL113" s="468">
        <v>6.8911959453936078E-2</v>
      </c>
      <c r="FM113" s="469">
        <v>0</v>
      </c>
      <c r="FN113" s="472">
        <v>4.6430965421401131</v>
      </c>
      <c r="FO113" s="386">
        <v>0</v>
      </c>
      <c r="FQ113" s="390">
        <v>453.99</v>
      </c>
      <c r="FR113" s="391">
        <v>1851219.89</v>
      </c>
      <c r="FS113" s="392">
        <v>2.1685392996400334E-3</v>
      </c>
      <c r="FT113" s="278">
        <v>34696.628794240532</v>
      </c>
      <c r="FV113" s="555">
        <v>0</v>
      </c>
      <c r="FW113" s="551">
        <v>0</v>
      </c>
      <c r="FX113" s="547">
        <v>11702</v>
      </c>
      <c r="FY113" s="545">
        <v>9876</v>
      </c>
      <c r="FZ113" s="555">
        <v>0</v>
      </c>
    </row>
    <row r="114" spans="1:182" x14ac:dyDescent="0.2">
      <c r="A114" s="65">
        <v>111</v>
      </c>
      <c r="B114" s="65">
        <v>409</v>
      </c>
      <c r="C114" s="66">
        <v>4209</v>
      </c>
      <c r="D114" s="67" t="s">
        <v>700</v>
      </c>
      <c r="E114" s="75"/>
      <c r="F114" s="220">
        <v>2648</v>
      </c>
      <c r="G114" s="220">
        <v>5718907</v>
      </c>
      <c r="H114" s="214">
        <v>1.632283034483154</v>
      </c>
      <c r="I114" s="220">
        <v>3503707.6450998313</v>
      </c>
      <c r="J114" s="220">
        <v>422237.66666666669</v>
      </c>
      <c r="K114" s="209">
        <v>0</v>
      </c>
      <c r="L114" s="216">
        <v>1.65</v>
      </c>
      <c r="M114" s="220">
        <v>5781117.6144147208</v>
      </c>
      <c r="N114" s="220">
        <v>524291.93333333335</v>
      </c>
      <c r="O114" s="220">
        <v>8282</v>
      </c>
      <c r="P114" s="220">
        <v>6313691.5477480544</v>
      </c>
      <c r="Q114" s="221">
        <v>2384.3246026238876</v>
      </c>
      <c r="R114" s="221">
        <v>2681.4037114060652</v>
      </c>
      <c r="S114" s="221">
        <v>88.92076163248106</v>
      </c>
      <c r="T114" s="381">
        <v>2384.3246026238876</v>
      </c>
      <c r="U114" s="222">
        <v>2746.534559255173</v>
      </c>
      <c r="V114" s="222">
        <v>86.81210999473052</v>
      </c>
      <c r="W114" s="223">
        <v>291066.22762042633</v>
      </c>
      <c r="X114" s="224">
        <v>109.91927024940571</v>
      </c>
      <c r="Y114" s="225">
        <v>93.020079828463068</v>
      </c>
      <c r="Z114" s="223">
        <v>0</v>
      </c>
      <c r="AA114" s="224">
        <v>0</v>
      </c>
      <c r="AB114" s="226">
        <v>93.020079828463068</v>
      </c>
      <c r="AC114" s="227">
        <v>0</v>
      </c>
      <c r="AD114" s="228">
        <v>0</v>
      </c>
      <c r="AE114" s="229">
        <v>0</v>
      </c>
      <c r="AF114" s="230">
        <v>0</v>
      </c>
      <c r="AG114" s="231">
        <v>93.020079828463068</v>
      </c>
      <c r="AH114" s="223">
        <v>291066.22762042633</v>
      </c>
      <c r="AI114" s="224">
        <v>109.91927024940571</v>
      </c>
      <c r="AJ114" s="226">
        <v>93.020079828463068</v>
      </c>
      <c r="AK114" s="232">
        <v>0</v>
      </c>
      <c r="AL114" s="444">
        <v>0.36593655589123869</v>
      </c>
      <c r="AM114" s="232">
        <v>0</v>
      </c>
      <c r="AN114" s="232">
        <v>11.075151057401813</v>
      </c>
      <c r="AO114" s="232">
        <v>0</v>
      </c>
      <c r="AP114" s="223">
        <v>0</v>
      </c>
      <c r="AQ114" s="224">
        <v>88.92076163248106</v>
      </c>
      <c r="AR114" s="224">
        <v>0</v>
      </c>
      <c r="AS114" s="233">
        <v>0</v>
      </c>
      <c r="AT114" s="234">
        <v>0</v>
      </c>
      <c r="AU114" s="254"/>
      <c r="AV114" s="221">
        <v>667.23</v>
      </c>
      <c r="AW114" s="221">
        <v>1766825.04</v>
      </c>
      <c r="AX114" s="271">
        <v>2.0881216095028038E-3</v>
      </c>
      <c r="AY114" s="298">
        <v>32887.915349669158</v>
      </c>
      <c r="AZ114" s="213"/>
      <c r="BA114" s="221">
        <v>34.182472030173557</v>
      </c>
      <c r="BB114" s="272">
        <v>-0.42942244721503675</v>
      </c>
      <c r="BC114" s="221">
        <v>-4.4755940187675725</v>
      </c>
      <c r="BD114" s="272">
        <v>-3.4845858800037391E-2</v>
      </c>
      <c r="BE114" s="221">
        <v>-0.21002892806447457</v>
      </c>
      <c r="BF114" s="272">
        <v>-0.52046697650230411</v>
      </c>
      <c r="BG114" s="221">
        <v>2588.4540040750148</v>
      </c>
      <c r="BH114" s="272">
        <v>-0.30006563733579028</v>
      </c>
      <c r="BI114" s="221">
        <v>-0.171167411295397</v>
      </c>
      <c r="BJ114" s="445">
        <v>0</v>
      </c>
      <c r="BL114" s="412">
        <v>324.5</v>
      </c>
      <c r="BM114" s="425"/>
      <c r="BN114" s="235">
        <v>2662</v>
      </c>
      <c r="BO114" s="302">
        <v>1.6493306797195484</v>
      </c>
      <c r="BP114" s="232">
        <v>1.6433168644747322</v>
      </c>
      <c r="BQ114" s="71">
        <v>409791880</v>
      </c>
      <c r="BR114" s="235">
        <v>2624</v>
      </c>
      <c r="BS114" s="302">
        <v>1.6004524941586096</v>
      </c>
      <c r="BT114" s="232">
        <v>1.5911317409701262</v>
      </c>
      <c r="BU114" s="71">
        <v>440491430</v>
      </c>
      <c r="BV114" s="235">
        <v>2716</v>
      </c>
      <c r="BW114" s="302">
        <v>1.59</v>
      </c>
      <c r="BX114" s="232">
        <v>1.59</v>
      </c>
      <c r="BY114" s="71">
        <v>444721010</v>
      </c>
      <c r="BZ114" s="463">
        <v>-35197</v>
      </c>
      <c r="CA114" s="235">
        <v>5105943</v>
      </c>
      <c r="CB114" s="235">
        <v>135211</v>
      </c>
      <c r="CC114" s="235">
        <v>-202849</v>
      </c>
      <c r="CD114" s="235">
        <v>-270</v>
      </c>
      <c r="CE114" s="235">
        <v>0</v>
      </c>
      <c r="CF114" s="235">
        <v>318355</v>
      </c>
      <c r="CG114" s="235">
        <v>28411</v>
      </c>
      <c r="CH114" s="235">
        <v>-20739</v>
      </c>
      <c r="CI114" s="235">
        <v>69143</v>
      </c>
      <c r="CJ114" s="235">
        <v>0</v>
      </c>
      <c r="CK114" s="235">
        <v>-31175</v>
      </c>
      <c r="CL114" s="235">
        <v>220081</v>
      </c>
      <c r="CM114" s="235">
        <v>-3874</v>
      </c>
      <c r="CN114" s="235">
        <v>-1194</v>
      </c>
      <c r="CO114" s="235">
        <v>0</v>
      </c>
      <c r="CP114" s="235">
        <v>7119</v>
      </c>
      <c r="CQ114" s="235">
        <v>4287</v>
      </c>
      <c r="CR114" s="235">
        <v>-28</v>
      </c>
      <c r="CS114" s="235">
        <v>0</v>
      </c>
      <c r="CT114" s="235">
        <v>-270</v>
      </c>
      <c r="CU114" s="235">
        <v>11401</v>
      </c>
      <c r="CV114" s="235">
        <v>0</v>
      </c>
      <c r="CW114" s="235">
        <v>5604355</v>
      </c>
      <c r="CX114" s="463">
        <v>-65620</v>
      </c>
      <c r="CY114" s="544">
        <v>4988944</v>
      </c>
      <c r="CZ114" s="544">
        <v>108934</v>
      </c>
      <c r="DA114" s="544">
        <v>-257727</v>
      </c>
      <c r="DB114" s="544">
        <v>-769</v>
      </c>
      <c r="DC114" s="544">
        <v>0</v>
      </c>
      <c r="DD114" s="544">
        <v>374467</v>
      </c>
      <c r="DE114" s="544">
        <v>28267</v>
      </c>
      <c r="DF114" s="544">
        <v>-23727</v>
      </c>
      <c r="DG114" s="544">
        <v>79203</v>
      </c>
      <c r="DH114" s="544">
        <v>380</v>
      </c>
      <c r="DI114" s="544">
        <v>380945</v>
      </c>
      <c r="DJ114" s="544">
        <v>32445</v>
      </c>
      <c r="DK114" s="544">
        <v>-67534</v>
      </c>
      <c r="DL114" s="544">
        <v>-1892</v>
      </c>
      <c r="DM114" s="544">
        <v>0</v>
      </c>
      <c r="DN114" s="544">
        <v>242</v>
      </c>
      <c r="DO114" s="544">
        <v>466</v>
      </c>
      <c r="DP114" s="544">
        <v>-261</v>
      </c>
      <c r="DQ114" s="544">
        <v>0</v>
      </c>
      <c r="DR114" s="544">
        <v>0</v>
      </c>
      <c r="DS114" s="544">
        <v>37841</v>
      </c>
      <c r="DT114" s="544">
        <v>0</v>
      </c>
      <c r="DU114" s="544">
        <v>5614604</v>
      </c>
      <c r="DV114" s="463">
        <v>-54519</v>
      </c>
      <c r="DW114" s="235">
        <v>5072988</v>
      </c>
      <c r="DX114" s="235">
        <v>129394</v>
      </c>
      <c r="DY114" s="235">
        <v>-149544</v>
      </c>
      <c r="DZ114" s="235">
        <v>-159</v>
      </c>
      <c r="EA114" s="235">
        <v>0</v>
      </c>
      <c r="EB114" s="235">
        <v>393310</v>
      </c>
      <c r="EC114" s="235">
        <v>25943</v>
      </c>
      <c r="ED114" s="235">
        <v>-15538</v>
      </c>
      <c r="EE114" s="235">
        <v>98098</v>
      </c>
      <c r="EF114" s="235">
        <v>622</v>
      </c>
      <c r="EG114" s="235">
        <v>248373</v>
      </c>
      <c r="EH114" s="235">
        <v>312184</v>
      </c>
      <c r="EI114" s="235">
        <v>-32750</v>
      </c>
      <c r="EJ114" s="235">
        <v>0</v>
      </c>
      <c r="EK114" s="235">
        <v>70000</v>
      </c>
      <c r="EL114" s="235">
        <v>521</v>
      </c>
      <c r="EM114" s="235">
        <v>3411</v>
      </c>
      <c r="EN114" s="235">
        <v>-61</v>
      </c>
      <c r="EO114" s="235">
        <v>0</v>
      </c>
      <c r="EP114" s="235">
        <v>0</v>
      </c>
      <c r="EQ114" s="235">
        <v>11523</v>
      </c>
      <c r="ER114" s="235">
        <v>0</v>
      </c>
      <c r="ES114" s="235">
        <v>6113796</v>
      </c>
      <c r="ET114" s="254"/>
      <c r="EU114" s="254"/>
      <c r="EV114" s="254"/>
      <c r="EW114" s="254"/>
      <c r="EY114" s="397">
        <v>31.970598699208676</v>
      </c>
      <c r="EZ114" s="226">
        <v>-0.47607005816378445</v>
      </c>
      <c r="FA114" s="397">
        <v>-3.9824734004993338</v>
      </c>
      <c r="FB114" s="226">
        <v>7.698872763724339E-2</v>
      </c>
      <c r="FC114" s="221">
        <v>-0.20535768136780272</v>
      </c>
      <c r="FD114" s="226">
        <v>-0.48484338921637599</v>
      </c>
      <c r="FE114" s="221">
        <v>2606.0660077296138</v>
      </c>
      <c r="FF114" s="226">
        <v>-0.31915613754285527</v>
      </c>
      <c r="FG114" s="221">
        <v>-0.14119214555001541</v>
      </c>
      <c r="FH114" s="226">
        <v>0</v>
      </c>
      <c r="FI114" s="232"/>
      <c r="FJ114" s="393">
        <v>324.5</v>
      </c>
      <c r="FK114" s="430"/>
      <c r="FL114" s="468">
        <v>0.36328417895526116</v>
      </c>
      <c r="FM114" s="469">
        <v>0</v>
      </c>
      <c r="FN114" s="472">
        <v>10.994876280929766</v>
      </c>
      <c r="FO114" s="386">
        <v>0</v>
      </c>
      <c r="FQ114" s="390">
        <v>632.78</v>
      </c>
      <c r="FR114" s="391">
        <v>1687835.1866666668</v>
      </c>
      <c r="FS114" s="392">
        <v>1.9771486647120772E-3</v>
      </c>
      <c r="FT114" s="278">
        <v>31634.378635393237</v>
      </c>
      <c r="FV114" s="555">
        <v>0</v>
      </c>
      <c r="FW114" s="551">
        <v>0</v>
      </c>
      <c r="FX114" s="547">
        <v>24846</v>
      </c>
      <c r="FY114" s="545">
        <v>19789</v>
      </c>
      <c r="FZ114" s="555">
        <v>0</v>
      </c>
    </row>
    <row r="115" spans="1:182" x14ac:dyDescent="0.2">
      <c r="A115" s="65">
        <v>112</v>
      </c>
      <c r="B115" s="65">
        <v>410</v>
      </c>
      <c r="C115" s="66">
        <v>4210</v>
      </c>
      <c r="D115" s="67" t="s">
        <v>205</v>
      </c>
      <c r="E115" s="75"/>
      <c r="F115" s="220">
        <v>277.66666666666669</v>
      </c>
      <c r="G115" s="220">
        <v>577384.66666666663</v>
      </c>
      <c r="H115" s="214">
        <v>1.8500000000000003</v>
      </c>
      <c r="I115" s="220">
        <v>312099.81981981982</v>
      </c>
      <c r="J115" s="220">
        <v>42605.333333333336</v>
      </c>
      <c r="K115" s="209">
        <v>0</v>
      </c>
      <c r="L115" s="216">
        <v>1.65</v>
      </c>
      <c r="M115" s="220">
        <v>514964.70270270266</v>
      </c>
      <c r="N115" s="220">
        <v>50060.096666666672</v>
      </c>
      <c r="O115" s="220">
        <v>145.66666666666666</v>
      </c>
      <c r="P115" s="220">
        <v>565170.46603603603</v>
      </c>
      <c r="Q115" s="221">
        <v>2035.4278488692773</v>
      </c>
      <c r="R115" s="221">
        <v>2681.4037114060652</v>
      </c>
      <c r="S115" s="221">
        <v>75.909041231316365</v>
      </c>
      <c r="T115" s="381">
        <v>2035.4278488692773</v>
      </c>
      <c r="U115" s="222">
        <v>2746.534559255173</v>
      </c>
      <c r="V115" s="222">
        <v>74.108947291792347</v>
      </c>
      <c r="W115" s="223">
        <v>66365.406864154473</v>
      </c>
      <c r="X115" s="224">
        <v>239.01106913861153</v>
      </c>
      <c r="Y115" s="225">
        <v>84.822695975729303</v>
      </c>
      <c r="Z115" s="223">
        <v>8765</v>
      </c>
      <c r="AA115" s="224">
        <v>31.566626650660261</v>
      </c>
      <c r="AB115" s="226">
        <v>85.999938571328897</v>
      </c>
      <c r="AC115" s="227">
        <v>0</v>
      </c>
      <c r="AD115" s="228">
        <v>0</v>
      </c>
      <c r="AE115" s="229">
        <v>8765</v>
      </c>
      <c r="AF115" s="230">
        <v>31.566626650660261</v>
      </c>
      <c r="AG115" s="231">
        <v>85.999938571328897</v>
      </c>
      <c r="AH115" s="223">
        <v>75130.406864154473</v>
      </c>
      <c r="AI115" s="224">
        <v>270.57769578927179</v>
      </c>
      <c r="AJ115" s="226">
        <v>85.999938571328897</v>
      </c>
      <c r="AK115" s="232">
        <v>0</v>
      </c>
      <c r="AL115" s="444">
        <v>0.95078031212484992</v>
      </c>
      <c r="AM115" s="232">
        <v>6598.08765855819</v>
      </c>
      <c r="AN115" s="232">
        <v>13.869147659063625</v>
      </c>
      <c r="AO115" s="232">
        <v>3540.1777655562564</v>
      </c>
      <c r="AP115" s="223">
        <v>10138.265424114446</v>
      </c>
      <c r="AQ115" s="224">
        <v>75.909041231316365</v>
      </c>
      <c r="AR115" s="224">
        <v>0</v>
      </c>
      <c r="AS115" s="233">
        <v>0</v>
      </c>
      <c r="AT115" s="234">
        <v>10138.265424114446</v>
      </c>
      <c r="AU115" s="254"/>
      <c r="AV115" s="221">
        <v>509.82</v>
      </c>
      <c r="AW115" s="221">
        <v>141560.02000000002</v>
      </c>
      <c r="AX115" s="271">
        <v>1.6730266444698401E-4</v>
      </c>
      <c r="AY115" s="298">
        <v>2635.016965039998</v>
      </c>
      <c r="AZ115" s="213"/>
      <c r="BA115" s="221">
        <v>3.9679000240451381</v>
      </c>
      <c r="BB115" s="272">
        <v>-1.152012819702988</v>
      </c>
      <c r="BC115" s="221">
        <v>-0.36240545539933594</v>
      </c>
      <c r="BD115" s="272">
        <v>0.36450198628987623</v>
      </c>
      <c r="BE115" s="221">
        <v>-0.28820273711548394</v>
      </c>
      <c r="BF115" s="272">
        <v>-0.69989062141282699</v>
      </c>
      <c r="BG115" s="221">
        <v>2176.4505963723273</v>
      </c>
      <c r="BH115" s="272">
        <v>-0.4179332392532491</v>
      </c>
      <c r="BI115" s="221">
        <v>-0.26736705389317245</v>
      </c>
      <c r="BJ115" s="445">
        <v>0</v>
      </c>
      <c r="BL115" s="412">
        <v>0</v>
      </c>
      <c r="BM115" s="425"/>
      <c r="BN115" s="235">
        <v>275</v>
      </c>
      <c r="BO115" s="302">
        <v>1.85</v>
      </c>
      <c r="BP115" s="232">
        <v>1.85</v>
      </c>
      <c r="BQ115" s="71">
        <v>38932000</v>
      </c>
      <c r="BR115" s="235">
        <v>279</v>
      </c>
      <c r="BS115" s="302">
        <v>1.85</v>
      </c>
      <c r="BT115" s="232">
        <v>1.85</v>
      </c>
      <c r="BU115" s="71">
        <v>43663330</v>
      </c>
      <c r="BV115" s="235">
        <v>275</v>
      </c>
      <c r="BW115" s="302">
        <v>1.85</v>
      </c>
      <c r="BX115" s="232">
        <v>1.85</v>
      </c>
      <c r="BY115" s="71">
        <v>44068420</v>
      </c>
      <c r="BZ115" s="463">
        <v>-1103</v>
      </c>
      <c r="CA115" s="235">
        <v>513483</v>
      </c>
      <c r="CB115" s="235">
        <v>6673</v>
      </c>
      <c r="CC115" s="235">
        <v>-20229</v>
      </c>
      <c r="CD115" s="235">
        <v>0</v>
      </c>
      <c r="CE115" s="235">
        <v>0</v>
      </c>
      <c r="CF115" s="235">
        <v>29121</v>
      </c>
      <c r="CG115" s="235">
        <v>2487</v>
      </c>
      <c r="CH115" s="235">
        <v>-2991</v>
      </c>
      <c r="CI115" s="235">
        <v>677</v>
      </c>
      <c r="CJ115" s="235">
        <v>0</v>
      </c>
      <c r="CK115" s="235">
        <v>3282</v>
      </c>
      <c r="CL115" s="235">
        <v>4122</v>
      </c>
      <c r="CM115" s="235">
        <v>0</v>
      </c>
      <c r="CN115" s="235">
        <v>0</v>
      </c>
      <c r="CO115" s="235">
        <v>0</v>
      </c>
      <c r="CP115" s="235">
        <v>2467</v>
      </c>
      <c r="CQ115" s="235">
        <v>0</v>
      </c>
      <c r="CR115" s="235">
        <v>0</v>
      </c>
      <c r="CS115" s="235">
        <v>0</v>
      </c>
      <c r="CT115" s="235">
        <v>0</v>
      </c>
      <c r="CU115" s="235">
        <v>2821</v>
      </c>
      <c r="CV115" s="235">
        <v>0</v>
      </c>
      <c r="CW115" s="235">
        <v>540810</v>
      </c>
      <c r="CX115" s="463">
        <v>-15</v>
      </c>
      <c r="CY115" s="544">
        <v>582419</v>
      </c>
      <c r="CZ115" s="544">
        <v>5862</v>
      </c>
      <c r="DA115" s="544">
        <v>-23382</v>
      </c>
      <c r="DB115" s="544">
        <v>0</v>
      </c>
      <c r="DC115" s="544">
        <v>0</v>
      </c>
      <c r="DD115" s="544">
        <v>40110</v>
      </c>
      <c r="DE115" s="544">
        <v>2765</v>
      </c>
      <c r="DF115" s="544">
        <v>-3714</v>
      </c>
      <c r="DG115" s="544">
        <v>6794</v>
      </c>
      <c r="DH115" s="544">
        <v>0</v>
      </c>
      <c r="DI115" s="544">
        <v>49728</v>
      </c>
      <c r="DJ115" s="544">
        <v>1851</v>
      </c>
      <c r="DK115" s="544">
        <v>0</v>
      </c>
      <c r="DL115" s="544">
        <v>0</v>
      </c>
      <c r="DM115" s="544">
        <v>0</v>
      </c>
      <c r="DN115" s="544">
        <v>-3544</v>
      </c>
      <c r="DO115" s="544">
        <v>19</v>
      </c>
      <c r="DP115" s="544">
        <v>0</v>
      </c>
      <c r="DQ115" s="544">
        <v>0</v>
      </c>
      <c r="DR115" s="544">
        <v>0</v>
      </c>
      <c r="DS115" s="544">
        <v>1173</v>
      </c>
      <c r="DT115" s="544">
        <v>0</v>
      </c>
      <c r="DU115" s="544">
        <v>660066</v>
      </c>
      <c r="DV115" s="463">
        <v>-2009</v>
      </c>
      <c r="DW115" s="235">
        <v>466945</v>
      </c>
      <c r="DX115" s="235">
        <v>4622</v>
      </c>
      <c r="DY115" s="235">
        <v>-22781</v>
      </c>
      <c r="DZ115" s="235">
        <v>0</v>
      </c>
      <c r="EA115" s="235">
        <v>0</v>
      </c>
      <c r="EB115" s="235">
        <v>49079</v>
      </c>
      <c r="EC115" s="235">
        <v>2211</v>
      </c>
      <c r="ED115" s="235">
        <v>-3804</v>
      </c>
      <c r="EE115" s="235">
        <v>4585</v>
      </c>
      <c r="EF115" s="235">
        <v>0</v>
      </c>
      <c r="EG115" s="235">
        <v>15837</v>
      </c>
      <c r="EH115" s="235">
        <v>2304</v>
      </c>
      <c r="EI115" s="235">
        <v>0</v>
      </c>
      <c r="EJ115" s="235">
        <v>0</v>
      </c>
      <c r="EK115" s="235">
        <v>0</v>
      </c>
      <c r="EL115" s="235">
        <v>35</v>
      </c>
      <c r="EM115" s="235">
        <v>14</v>
      </c>
      <c r="EN115" s="235">
        <v>0</v>
      </c>
      <c r="EO115" s="235">
        <v>0</v>
      </c>
      <c r="EP115" s="235">
        <v>0</v>
      </c>
      <c r="EQ115" s="235">
        <v>540</v>
      </c>
      <c r="ER115" s="235">
        <v>0</v>
      </c>
      <c r="ES115" s="235">
        <v>517578</v>
      </c>
      <c r="ET115" s="254"/>
      <c r="EU115" s="254"/>
      <c r="EV115" s="254"/>
      <c r="EW115" s="254"/>
      <c r="EY115" s="397">
        <v>3.874344350171937</v>
      </c>
      <c r="EZ115" s="226">
        <v>-1.1381823133183882</v>
      </c>
      <c r="FA115" s="397">
        <v>-0.41345366709892778</v>
      </c>
      <c r="FB115" s="226">
        <v>0.32703203403355929</v>
      </c>
      <c r="FC115" s="221">
        <v>-0.27823946846022851</v>
      </c>
      <c r="FD115" s="226">
        <v>-0.66590153143151731</v>
      </c>
      <c r="FE115" s="221">
        <v>2591.3158173998067</v>
      </c>
      <c r="FF115" s="226">
        <v>-0.32336034950121739</v>
      </c>
      <c r="FG115" s="221">
        <v>-0.28842286530378219</v>
      </c>
      <c r="FH115" s="226">
        <v>0</v>
      </c>
      <c r="FI115" s="232"/>
      <c r="FJ115" s="393">
        <v>0</v>
      </c>
      <c r="FK115" s="430"/>
      <c r="FL115" s="468">
        <v>0.95536791314837155</v>
      </c>
      <c r="FM115" s="469">
        <v>6774.486516998727</v>
      </c>
      <c r="FN115" s="472">
        <v>13.936067551266587</v>
      </c>
      <c r="FO115" s="386">
        <v>4142.1593605169528</v>
      </c>
      <c r="FQ115" s="390">
        <v>381.93</v>
      </c>
      <c r="FR115" s="391">
        <v>105539.98999999999</v>
      </c>
      <c r="FS115" s="392">
        <v>1.2363070277870454E-4</v>
      </c>
      <c r="FT115" s="278">
        <v>1978.0912444592727</v>
      </c>
      <c r="FV115" s="555">
        <v>0</v>
      </c>
      <c r="FW115" s="551">
        <v>0</v>
      </c>
      <c r="FX115" s="547">
        <v>437</v>
      </c>
      <c r="FY115" s="545">
        <v>520</v>
      </c>
      <c r="FZ115" s="555">
        <v>0</v>
      </c>
    </row>
    <row r="116" spans="1:182" x14ac:dyDescent="0.2">
      <c r="A116" s="65">
        <v>113</v>
      </c>
      <c r="B116" s="65">
        <v>580</v>
      </c>
      <c r="C116" s="66">
        <v>1210</v>
      </c>
      <c r="D116" s="67" t="s">
        <v>54</v>
      </c>
      <c r="E116" s="75"/>
      <c r="F116" s="220">
        <v>526</v>
      </c>
      <c r="G116" s="220">
        <v>969630.33333333337</v>
      </c>
      <c r="H116" s="214">
        <v>1.7066666666666668</v>
      </c>
      <c r="I116" s="220">
        <v>566367.52873563219</v>
      </c>
      <c r="J116" s="220">
        <v>156146.33333333334</v>
      </c>
      <c r="K116" s="209">
        <v>0</v>
      </c>
      <c r="L116" s="216">
        <v>1.65</v>
      </c>
      <c r="M116" s="220">
        <v>934506.42241379304</v>
      </c>
      <c r="N116" s="220">
        <v>128747.27666666666</v>
      </c>
      <c r="O116" s="220">
        <v>907.66666666666663</v>
      </c>
      <c r="P116" s="220">
        <v>1064161.3657471265</v>
      </c>
      <c r="Q116" s="221">
        <v>2023.1204671998603</v>
      </c>
      <c r="R116" s="221">
        <v>2681.4037114060652</v>
      </c>
      <c r="S116" s="221">
        <v>75.450050978671285</v>
      </c>
      <c r="T116" s="381">
        <v>2023.1204671998603</v>
      </c>
      <c r="U116" s="222">
        <v>2746.534559255173</v>
      </c>
      <c r="V116" s="222">
        <v>73.660841455004515</v>
      </c>
      <c r="W116" s="223">
        <v>128115.08498741165</v>
      </c>
      <c r="X116" s="224">
        <v>243.56480035629593</v>
      </c>
      <c r="Y116" s="225">
        <v>84.533532116562924</v>
      </c>
      <c r="Z116" s="223">
        <v>20683</v>
      </c>
      <c r="AA116" s="224">
        <v>39.321292775665398</v>
      </c>
      <c r="AB116" s="226">
        <v>85.999976449745645</v>
      </c>
      <c r="AC116" s="227">
        <v>0</v>
      </c>
      <c r="AD116" s="228">
        <v>0</v>
      </c>
      <c r="AE116" s="229">
        <v>20683</v>
      </c>
      <c r="AF116" s="230">
        <v>39.321292775665398</v>
      </c>
      <c r="AG116" s="231">
        <v>85.999976449745645</v>
      </c>
      <c r="AH116" s="223">
        <v>148798.08498741165</v>
      </c>
      <c r="AI116" s="224">
        <v>282.88609313196133</v>
      </c>
      <c r="AJ116" s="226">
        <v>85.999976449745645</v>
      </c>
      <c r="AK116" s="232">
        <v>0</v>
      </c>
      <c r="AL116" s="444">
        <v>1.667300380228137</v>
      </c>
      <c r="AM116" s="232">
        <v>37518.420480728433</v>
      </c>
      <c r="AN116" s="232">
        <v>28.574144486692017</v>
      </c>
      <c r="AO116" s="232">
        <v>68950.939634823138</v>
      </c>
      <c r="AP116" s="223">
        <v>106469.36011555156</v>
      </c>
      <c r="AQ116" s="224">
        <v>75.450050978671285</v>
      </c>
      <c r="AR116" s="224">
        <v>0</v>
      </c>
      <c r="AS116" s="233">
        <v>0</v>
      </c>
      <c r="AT116" s="234">
        <v>106469.36011555156</v>
      </c>
      <c r="AU116" s="254"/>
      <c r="AV116" s="221">
        <v>468.27</v>
      </c>
      <c r="AW116" s="221">
        <v>246310.02</v>
      </c>
      <c r="AX116" s="271">
        <v>2.9110141850778143E-4</v>
      </c>
      <c r="AY116" s="298">
        <v>4584.8473414975579</v>
      </c>
      <c r="AZ116" s="213"/>
      <c r="BA116" s="221">
        <v>21.199729784642397</v>
      </c>
      <c r="BB116" s="272">
        <v>-0.73990854489037805</v>
      </c>
      <c r="BC116" s="221">
        <v>-8.0205050776383064</v>
      </c>
      <c r="BD116" s="272">
        <v>-0.37901986652804004</v>
      </c>
      <c r="BE116" s="221">
        <v>-0.18946258215876796</v>
      </c>
      <c r="BF116" s="272">
        <v>-0.47326333132128628</v>
      </c>
      <c r="BG116" s="221">
        <v>3872.8690985372136</v>
      </c>
      <c r="BH116" s="272">
        <v>6.7385029868626045E-2</v>
      </c>
      <c r="BI116" s="221">
        <v>-0.41489419315208265</v>
      </c>
      <c r="BJ116" s="445">
        <v>0</v>
      </c>
      <c r="BL116" s="412">
        <v>78.42</v>
      </c>
      <c r="BM116" s="425"/>
      <c r="BN116" s="235">
        <v>527</v>
      </c>
      <c r="BO116" s="302">
        <v>1.74</v>
      </c>
      <c r="BP116" s="232">
        <v>1.74</v>
      </c>
      <c r="BQ116" s="71">
        <v>99658910</v>
      </c>
      <c r="BR116" s="235">
        <v>529</v>
      </c>
      <c r="BS116" s="302">
        <v>1.64</v>
      </c>
      <c r="BT116" s="232">
        <v>1.64</v>
      </c>
      <c r="BU116" s="71">
        <v>110519390</v>
      </c>
      <c r="BV116" s="235">
        <v>532</v>
      </c>
      <c r="BW116" s="302">
        <v>1.64</v>
      </c>
      <c r="BX116" s="232">
        <v>1.64</v>
      </c>
      <c r="BY116" s="71">
        <v>113844210</v>
      </c>
      <c r="BZ116" s="463">
        <v>-4911</v>
      </c>
      <c r="CA116" s="235">
        <v>838461</v>
      </c>
      <c r="CB116" s="235">
        <v>3816</v>
      </c>
      <c r="CC116" s="235">
        <v>-11644</v>
      </c>
      <c r="CD116" s="235">
        <v>0</v>
      </c>
      <c r="CE116" s="235">
        <v>0</v>
      </c>
      <c r="CF116" s="235">
        <v>68469</v>
      </c>
      <c r="CG116" s="235">
        <v>2079</v>
      </c>
      <c r="CH116" s="235">
        <v>-4132</v>
      </c>
      <c r="CI116" s="235">
        <v>10283</v>
      </c>
      <c r="CJ116" s="235">
        <v>92</v>
      </c>
      <c r="CK116" s="235">
        <v>169396</v>
      </c>
      <c r="CL116" s="235">
        <v>9209</v>
      </c>
      <c r="CM116" s="235">
        <v>-210</v>
      </c>
      <c r="CN116" s="235">
        <v>0</v>
      </c>
      <c r="CO116" s="235">
        <v>0</v>
      </c>
      <c r="CP116" s="235">
        <v>1944</v>
      </c>
      <c r="CQ116" s="235">
        <v>397</v>
      </c>
      <c r="CR116" s="235">
        <v>0</v>
      </c>
      <c r="CS116" s="235">
        <v>0</v>
      </c>
      <c r="CT116" s="235">
        <v>890</v>
      </c>
      <c r="CU116" s="235">
        <v>3628</v>
      </c>
      <c r="CV116" s="235">
        <v>0</v>
      </c>
      <c r="CW116" s="235">
        <v>1087767</v>
      </c>
      <c r="CX116" s="463">
        <v>-5702</v>
      </c>
      <c r="CY116" s="544">
        <v>756760</v>
      </c>
      <c r="CZ116" s="544">
        <v>11320</v>
      </c>
      <c r="DA116" s="544">
        <v>-8874</v>
      </c>
      <c r="DB116" s="544">
        <v>0</v>
      </c>
      <c r="DC116" s="544">
        <v>0</v>
      </c>
      <c r="DD116" s="544">
        <v>69295</v>
      </c>
      <c r="DE116" s="544">
        <v>4291</v>
      </c>
      <c r="DF116" s="544">
        <v>-1989</v>
      </c>
      <c r="DG116" s="544">
        <v>28220</v>
      </c>
      <c r="DH116" s="544">
        <v>138</v>
      </c>
      <c r="DI116" s="544">
        <v>-57486</v>
      </c>
      <c r="DJ116" s="544">
        <v>12552</v>
      </c>
      <c r="DK116" s="544">
        <v>-31633</v>
      </c>
      <c r="DL116" s="544">
        <v>0</v>
      </c>
      <c r="DM116" s="544">
        <v>0</v>
      </c>
      <c r="DN116" s="544">
        <v>1501</v>
      </c>
      <c r="DO116" s="544">
        <v>956</v>
      </c>
      <c r="DP116" s="544">
        <v>-24</v>
      </c>
      <c r="DQ116" s="544">
        <v>0</v>
      </c>
      <c r="DR116" s="544">
        <v>5</v>
      </c>
      <c r="DS116" s="544">
        <v>449</v>
      </c>
      <c r="DT116" s="544">
        <v>0</v>
      </c>
      <c r="DU116" s="544">
        <v>779779</v>
      </c>
      <c r="DV116" s="463">
        <v>-10612</v>
      </c>
      <c r="DW116" s="235">
        <v>727693</v>
      </c>
      <c r="DX116" s="235">
        <v>7489</v>
      </c>
      <c r="DY116" s="235">
        <v>-7295</v>
      </c>
      <c r="DZ116" s="235">
        <v>0</v>
      </c>
      <c r="EA116" s="235">
        <v>0</v>
      </c>
      <c r="EB116" s="235">
        <v>91905</v>
      </c>
      <c r="EC116" s="235">
        <v>3987</v>
      </c>
      <c r="ED116" s="235">
        <v>-3931</v>
      </c>
      <c r="EE116" s="235">
        <v>15212</v>
      </c>
      <c r="EF116" s="235">
        <v>146</v>
      </c>
      <c r="EG116" s="235">
        <v>20607</v>
      </c>
      <c r="EH116" s="235">
        <v>4545</v>
      </c>
      <c r="EI116" s="235">
        <v>-3848</v>
      </c>
      <c r="EJ116" s="235">
        <v>0</v>
      </c>
      <c r="EK116" s="235">
        <v>0</v>
      </c>
      <c r="EL116" s="235">
        <v>225</v>
      </c>
      <c r="EM116" s="235">
        <v>194</v>
      </c>
      <c r="EN116" s="235">
        <v>-80</v>
      </c>
      <c r="EO116" s="235">
        <v>0</v>
      </c>
      <c r="EP116" s="235">
        <v>0</v>
      </c>
      <c r="EQ116" s="235">
        <v>2608</v>
      </c>
      <c r="ER116" s="235">
        <v>0</v>
      </c>
      <c r="ES116" s="235">
        <v>848845</v>
      </c>
      <c r="ET116" s="254"/>
      <c r="EU116" s="254"/>
      <c r="EV116" s="254"/>
      <c r="EW116" s="254"/>
      <c r="EY116" s="397">
        <v>25.556783195361874</v>
      </c>
      <c r="EZ116" s="226">
        <v>-0.62721710412377951</v>
      </c>
      <c r="FA116" s="397">
        <v>-8.4781690927035189</v>
      </c>
      <c r="FB116" s="226">
        <v>-0.23797692102825094</v>
      </c>
      <c r="FC116" s="221">
        <v>-0.20601391441101899</v>
      </c>
      <c r="FD116" s="226">
        <v>-0.48647365022403005</v>
      </c>
      <c r="FE116" s="221">
        <v>4065.5429079247892</v>
      </c>
      <c r="FF116" s="226">
        <v>9.6835120844798769E-2</v>
      </c>
      <c r="FG116" s="221">
        <v>-0.36212569905521486</v>
      </c>
      <c r="FH116" s="226">
        <v>0</v>
      </c>
      <c r="FI116" s="232"/>
      <c r="FJ116" s="393">
        <v>78.42</v>
      </c>
      <c r="FK116" s="430"/>
      <c r="FL116" s="468">
        <v>1.656801007556675</v>
      </c>
      <c r="FM116" s="469">
        <v>37465.00217278568</v>
      </c>
      <c r="FN116" s="472">
        <v>28.394206549118387</v>
      </c>
      <c r="FO116" s="386">
        <v>68159.55085549975</v>
      </c>
      <c r="FQ116" s="390">
        <v>396.29</v>
      </c>
      <c r="FR116" s="391">
        <v>209769.50666666668</v>
      </c>
      <c r="FS116" s="392">
        <v>2.4572630270992211E-4</v>
      </c>
      <c r="FT116" s="278">
        <v>3931.620843358754</v>
      </c>
      <c r="FV116" s="555">
        <v>0</v>
      </c>
      <c r="FW116" s="551">
        <v>0</v>
      </c>
      <c r="FX116" s="547">
        <v>2723</v>
      </c>
      <c r="FY116" s="545">
        <v>5422</v>
      </c>
      <c r="FZ116" s="555">
        <v>0</v>
      </c>
    </row>
    <row r="117" spans="1:182" x14ac:dyDescent="0.2">
      <c r="A117" s="65">
        <v>114</v>
      </c>
      <c r="B117" s="65">
        <v>931</v>
      </c>
      <c r="C117" s="66">
        <v>1711</v>
      </c>
      <c r="D117" s="67" t="s">
        <v>94</v>
      </c>
      <c r="E117" s="75"/>
      <c r="F117" s="220">
        <v>508.66666666666669</v>
      </c>
      <c r="G117" s="220">
        <v>763063.33333333337</v>
      </c>
      <c r="H117" s="214">
        <v>1.89</v>
      </c>
      <c r="I117" s="220">
        <v>403737.21340388013</v>
      </c>
      <c r="J117" s="220">
        <v>65283.666666666664</v>
      </c>
      <c r="K117" s="209">
        <v>0</v>
      </c>
      <c r="L117" s="216">
        <v>1.65</v>
      </c>
      <c r="M117" s="220">
        <v>666166.40211640205</v>
      </c>
      <c r="N117" s="220">
        <v>67646.486666666664</v>
      </c>
      <c r="O117" s="220">
        <v>86.333333333333329</v>
      </c>
      <c r="P117" s="220">
        <v>733899.222116402</v>
      </c>
      <c r="Q117" s="221">
        <v>1442.7900827976448</v>
      </c>
      <c r="R117" s="221">
        <v>2681.4037114060652</v>
      </c>
      <c r="S117" s="221">
        <v>53.807268061140988</v>
      </c>
      <c r="T117" s="381">
        <v>1442.7900827976448</v>
      </c>
      <c r="U117" s="222">
        <v>2746.534559255173</v>
      </c>
      <c r="V117" s="222">
        <v>52.531291766775077</v>
      </c>
      <c r="W117" s="223">
        <v>233115.34232829546</v>
      </c>
      <c r="X117" s="224">
        <v>458.28704258511556</v>
      </c>
      <c r="Y117" s="225">
        <v>70.898578878518819</v>
      </c>
      <c r="Z117" s="223">
        <v>205974</v>
      </c>
      <c r="AA117" s="224">
        <v>404.92922673656619</v>
      </c>
      <c r="AB117" s="226">
        <v>85.999968684689819</v>
      </c>
      <c r="AC117" s="227">
        <v>0</v>
      </c>
      <c r="AD117" s="228">
        <v>0</v>
      </c>
      <c r="AE117" s="229">
        <v>205974</v>
      </c>
      <c r="AF117" s="230">
        <v>404.92922673656619</v>
      </c>
      <c r="AG117" s="231">
        <v>85.999968684689819</v>
      </c>
      <c r="AH117" s="223">
        <v>439089.34232829546</v>
      </c>
      <c r="AI117" s="224">
        <v>863.21626932168169</v>
      </c>
      <c r="AJ117" s="226">
        <v>85.999968684689819</v>
      </c>
      <c r="AK117" s="232">
        <v>0</v>
      </c>
      <c r="AL117" s="444">
        <v>1.2798165137614679</v>
      </c>
      <c r="AM117" s="232">
        <v>23197.857871559008</v>
      </c>
      <c r="AN117" s="232">
        <v>25.240498034076015</v>
      </c>
      <c r="AO117" s="232">
        <v>53032.845858903747</v>
      </c>
      <c r="AP117" s="223">
        <v>76230.703730462759</v>
      </c>
      <c r="AQ117" s="224">
        <v>53.807268061140988</v>
      </c>
      <c r="AR117" s="224">
        <v>0</v>
      </c>
      <c r="AS117" s="233">
        <v>0</v>
      </c>
      <c r="AT117" s="234">
        <v>76230.703730462759</v>
      </c>
      <c r="AU117" s="254"/>
      <c r="AV117" s="221">
        <v>249.1</v>
      </c>
      <c r="AW117" s="221">
        <v>126708.86666666667</v>
      </c>
      <c r="AX117" s="271">
        <v>1.4975083362089782E-4</v>
      </c>
      <c r="AY117" s="298">
        <v>2358.5756295291408</v>
      </c>
      <c r="AZ117" s="213"/>
      <c r="BA117" s="221">
        <v>41.866071570378267</v>
      </c>
      <c r="BB117" s="272">
        <v>-0.24566690526399937</v>
      </c>
      <c r="BC117" s="221">
        <v>-2.4624366046769008</v>
      </c>
      <c r="BD117" s="272">
        <v>0.16061079551039578</v>
      </c>
      <c r="BE117" s="221">
        <v>5.6900504276701097E-3</v>
      </c>
      <c r="BF117" s="272">
        <v>-2.5351209888197723E-2</v>
      </c>
      <c r="BG117" s="221">
        <v>2495.8109132261702</v>
      </c>
      <c r="BH117" s="272">
        <v>-0.32656934761688211</v>
      </c>
      <c r="BI117" s="221">
        <v>5.40405069937702E-2</v>
      </c>
      <c r="BJ117" s="445">
        <v>0</v>
      </c>
      <c r="BL117" s="412">
        <v>34.5</v>
      </c>
      <c r="BM117" s="425"/>
      <c r="BN117" s="235">
        <v>498</v>
      </c>
      <c r="BO117" s="302">
        <v>1.89</v>
      </c>
      <c r="BP117" s="232">
        <v>1.89</v>
      </c>
      <c r="BQ117" s="71">
        <v>52673230</v>
      </c>
      <c r="BR117" s="235">
        <v>511</v>
      </c>
      <c r="BS117" s="302">
        <v>1.89</v>
      </c>
      <c r="BT117" s="232">
        <v>1.89</v>
      </c>
      <c r="BU117" s="71">
        <v>57699940</v>
      </c>
      <c r="BV117" s="235">
        <v>515</v>
      </c>
      <c r="BW117" s="302">
        <v>1.89</v>
      </c>
      <c r="BX117" s="232">
        <v>1.89</v>
      </c>
      <c r="BY117" s="71">
        <v>59122480</v>
      </c>
      <c r="BZ117" s="463">
        <v>-2366</v>
      </c>
      <c r="CA117" s="235">
        <v>711087</v>
      </c>
      <c r="CB117" s="235">
        <v>3782</v>
      </c>
      <c r="CC117" s="235">
        <v>-4315</v>
      </c>
      <c r="CD117" s="235">
        <v>0</v>
      </c>
      <c r="CE117" s="235">
        <v>0</v>
      </c>
      <c r="CF117" s="235">
        <v>54640</v>
      </c>
      <c r="CG117" s="235">
        <v>1107</v>
      </c>
      <c r="CH117" s="235">
        <v>-2254</v>
      </c>
      <c r="CI117" s="235">
        <v>3448</v>
      </c>
      <c r="CJ117" s="235">
        <v>1055</v>
      </c>
      <c r="CK117" s="235">
        <v>1300</v>
      </c>
      <c r="CL117" s="235">
        <v>4608</v>
      </c>
      <c r="CM117" s="235">
        <v>0</v>
      </c>
      <c r="CN117" s="235">
        <v>0</v>
      </c>
      <c r="CO117" s="235">
        <v>0</v>
      </c>
      <c r="CP117" s="235">
        <v>300</v>
      </c>
      <c r="CQ117" s="235">
        <v>22</v>
      </c>
      <c r="CR117" s="235">
        <v>0</v>
      </c>
      <c r="CS117" s="235">
        <v>0</v>
      </c>
      <c r="CT117" s="235">
        <v>0</v>
      </c>
      <c r="CU117" s="235">
        <v>0</v>
      </c>
      <c r="CV117" s="235">
        <v>0</v>
      </c>
      <c r="CW117" s="235">
        <v>772414</v>
      </c>
      <c r="CX117" s="463">
        <v>-239</v>
      </c>
      <c r="CY117" s="544">
        <v>702003</v>
      </c>
      <c r="CZ117" s="544">
        <v>1515</v>
      </c>
      <c r="DA117" s="544">
        <v>-19900</v>
      </c>
      <c r="DB117" s="544">
        <v>0</v>
      </c>
      <c r="DC117" s="544">
        <v>0</v>
      </c>
      <c r="DD117" s="544">
        <v>82163</v>
      </c>
      <c r="DE117" s="544">
        <v>969</v>
      </c>
      <c r="DF117" s="544">
        <v>-8761</v>
      </c>
      <c r="DG117" s="544">
        <v>12202</v>
      </c>
      <c r="DH117" s="544">
        <v>162</v>
      </c>
      <c r="DI117" s="544">
        <v>3953</v>
      </c>
      <c r="DJ117" s="544">
        <v>183</v>
      </c>
      <c r="DK117" s="544">
        <v>0</v>
      </c>
      <c r="DL117" s="544">
        <v>0</v>
      </c>
      <c r="DM117" s="544">
        <v>0</v>
      </c>
      <c r="DN117" s="544">
        <v>99</v>
      </c>
      <c r="DO117" s="544">
        <v>0</v>
      </c>
      <c r="DP117" s="544">
        <v>0</v>
      </c>
      <c r="DQ117" s="544">
        <v>0</v>
      </c>
      <c r="DR117" s="544">
        <v>0</v>
      </c>
      <c r="DS117" s="544">
        <v>0</v>
      </c>
      <c r="DT117" s="544">
        <v>0</v>
      </c>
      <c r="DU117" s="544">
        <v>774349</v>
      </c>
      <c r="DV117" s="463">
        <v>-3774</v>
      </c>
      <c r="DW117" s="235">
        <v>813919</v>
      </c>
      <c r="DX117" s="235">
        <v>5402</v>
      </c>
      <c r="DY117" s="235">
        <v>-13818</v>
      </c>
      <c r="DZ117" s="235">
        <v>0</v>
      </c>
      <c r="EA117" s="235">
        <v>0</v>
      </c>
      <c r="EB117" s="235">
        <v>79811</v>
      </c>
      <c r="EC117" s="235">
        <v>1686</v>
      </c>
      <c r="ED117" s="235">
        <v>-3936</v>
      </c>
      <c r="EE117" s="235">
        <v>13091</v>
      </c>
      <c r="EF117" s="235">
        <v>187</v>
      </c>
      <c r="EG117" s="235">
        <v>2783</v>
      </c>
      <c r="EH117" s="235">
        <v>1675</v>
      </c>
      <c r="EI117" s="235">
        <v>-6</v>
      </c>
      <c r="EJ117" s="235">
        <v>0</v>
      </c>
      <c r="EK117" s="235">
        <v>0</v>
      </c>
      <c r="EL117" s="235">
        <v>46</v>
      </c>
      <c r="EM117" s="235">
        <v>6</v>
      </c>
      <c r="EN117" s="235">
        <v>-5</v>
      </c>
      <c r="EO117" s="235">
        <v>0</v>
      </c>
      <c r="EP117" s="235">
        <v>0</v>
      </c>
      <c r="EQ117" s="235">
        <v>0</v>
      </c>
      <c r="ER117" s="235">
        <v>0</v>
      </c>
      <c r="ES117" s="235">
        <v>897067</v>
      </c>
      <c r="ET117" s="254"/>
      <c r="EU117" s="254"/>
      <c r="EV117" s="254"/>
      <c r="EW117" s="254"/>
      <c r="EY117" s="397">
        <v>39.060814652183389</v>
      </c>
      <c r="EZ117" s="226">
        <v>-0.30898305731884146</v>
      </c>
      <c r="FA117" s="397">
        <v>-2.473205517391555</v>
      </c>
      <c r="FB117" s="226">
        <v>0.18272709837202328</v>
      </c>
      <c r="FC117" s="221">
        <v>7.6167780654967411E-3</v>
      </c>
      <c r="FD117" s="226">
        <v>4.4242977935488093E-2</v>
      </c>
      <c r="FE117" s="221">
        <v>2999.2206680210747</v>
      </c>
      <c r="FF117" s="226">
        <v>-0.20709619205571247</v>
      </c>
      <c r="FG117" s="221">
        <v>3.1270802761095597E-2</v>
      </c>
      <c r="FH117" s="226">
        <v>0</v>
      </c>
      <c r="FI117" s="232"/>
      <c r="FJ117" s="393">
        <v>34.5</v>
      </c>
      <c r="FK117" s="430"/>
      <c r="FL117" s="468">
        <v>1.2814960629921259</v>
      </c>
      <c r="FM117" s="469">
        <v>23380.688598488752</v>
      </c>
      <c r="FN117" s="472">
        <v>25.273622047244096</v>
      </c>
      <c r="FO117" s="386">
        <v>52937.732489394431</v>
      </c>
      <c r="FQ117" s="390">
        <v>226.97</v>
      </c>
      <c r="FR117" s="391">
        <v>115300.76</v>
      </c>
      <c r="FS117" s="392">
        <v>1.3506457589884883E-4</v>
      </c>
      <c r="FT117" s="278">
        <v>2161.0332143815813</v>
      </c>
      <c r="FV117" s="555">
        <v>0</v>
      </c>
      <c r="FW117" s="551">
        <v>0</v>
      </c>
      <c r="FX117" s="547">
        <v>259</v>
      </c>
      <c r="FY117" s="545">
        <v>325</v>
      </c>
      <c r="FZ117" s="555">
        <v>0</v>
      </c>
    </row>
    <row r="118" spans="1:182" x14ac:dyDescent="0.2">
      <c r="A118" s="65">
        <v>115</v>
      </c>
      <c r="B118" s="65">
        <v>932</v>
      </c>
      <c r="C118" s="66">
        <v>1712</v>
      </c>
      <c r="D118" s="67" t="s">
        <v>95</v>
      </c>
      <c r="E118" s="75"/>
      <c r="F118" s="220">
        <v>229.33333333333334</v>
      </c>
      <c r="G118" s="220">
        <v>225093.66666666666</v>
      </c>
      <c r="H118" s="214">
        <v>1.7</v>
      </c>
      <c r="I118" s="220">
        <v>132408.03921568629</v>
      </c>
      <c r="J118" s="220">
        <v>37324.666666666664</v>
      </c>
      <c r="K118" s="209">
        <v>0</v>
      </c>
      <c r="L118" s="216">
        <v>1.65</v>
      </c>
      <c r="M118" s="220">
        <v>218473.26470588232</v>
      </c>
      <c r="N118" s="220">
        <v>30795.383333333331</v>
      </c>
      <c r="O118" s="220">
        <v>32.666666666666664</v>
      </c>
      <c r="P118" s="220">
        <v>249301.31470588234</v>
      </c>
      <c r="Q118" s="221">
        <v>1087.0696862175103</v>
      </c>
      <c r="R118" s="221">
        <v>2681.4037114060652</v>
      </c>
      <c r="S118" s="221">
        <v>40.541067411571397</v>
      </c>
      <c r="T118" s="381">
        <v>1087.0696862175103</v>
      </c>
      <c r="U118" s="222">
        <v>2746.534559255173</v>
      </c>
      <c r="V118" s="222">
        <v>39.579683516245666</v>
      </c>
      <c r="W118" s="223">
        <v>135284.55648399951</v>
      </c>
      <c r="X118" s="224">
        <v>589.90358931976527</v>
      </c>
      <c r="Y118" s="225">
        <v>62.540872469289965</v>
      </c>
      <c r="Z118" s="223">
        <v>144258</v>
      </c>
      <c r="AA118" s="224">
        <v>629.03197674418607</v>
      </c>
      <c r="AB118" s="226">
        <v>85.99992766744721</v>
      </c>
      <c r="AC118" s="227">
        <v>0</v>
      </c>
      <c r="AD118" s="228">
        <v>0</v>
      </c>
      <c r="AE118" s="229">
        <v>144258</v>
      </c>
      <c r="AF118" s="230">
        <v>629.03197674418607</v>
      </c>
      <c r="AG118" s="231">
        <v>85.99992766744721</v>
      </c>
      <c r="AH118" s="223">
        <v>279542.55648399948</v>
      </c>
      <c r="AI118" s="224">
        <v>1218.9355660639512</v>
      </c>
      <c r="AJ118" s="226">
        <v>85.99992766744721</v>
      </c>
      <c r="AK118" s="232">
        <v>0</v>
      </c>
      <c r="AL118" s="444">
        <v>8.8953488372093013</v>
      </c>
      <c r="AM118" s="232">
        <v>126397.43505540112</v>
      </c>
      <c r="AN118" s="232">
        <v>76.360465116279073</v>
      </c>
      <c r="AO118" s="232">
        <v>118252.7211967839</v>
      </c>
      <c r="AP118" s="223">
        <v>244650.156252185</v>
      </c>
      <c r="AQ118" s="224">
        <v>40.541067411571397</v>
      </c>
      <c r="AR118" s="224">
        <v>0</v>
      </c>
      <c r="AS118" s="233">
        <v>0</v>
      </c>
      <c r="AT118" s="234">
        <v>244650.156252185</v>
      </c>
      <c r="AU118" s="254"/>
      <c r="AV118" s="221">
        <v>411.23</v>
      </c>
      <c r="AW118" s="221">
        <v>94308.746666666673</v>
      </c>
      <c r="AX118" s="271">
        <v>1.1145876214194484E-4</v>
      </c>
      <c r="AY118" s="298">
        <v>1755.4755037356313</v>
      </c>
      <c r="AZ118" s="213"/>
      <c r="BA118" s="221">
        <v>15.746028517502632</v>
      </c>
      <c r="BB118" s="272">
        <v>-0.87033541406003645</v>
      </c>
      <c r="BC118" s="221">
        <v>-0.55470881743716116</v>
      </c>
      <c r="BD118" s="272">
        <v>0.34583132919496695</v>
      </c>
      <c r="BE118" s="221">
        <v>-0.16258809532212917</v>
      </c>
      <c r="BF118" s="272">
        <v>-0.41158131221712269</v>
      </c>
      <c r="BG118" s="221">
        <v>3073.2974074841545</v>
      </c>
      <c r="BH118" s="272">
        <v>-0.16135967472255536</v>
      </c>
      <c r="BI118" s="221">
        <v>-0.19368143058990922</v>
      </c>
      <c r="BJ118" s="445">
        <v>0</v>
      </c>
      <c r="BL118" s="412">
        <v>20.88</v>
      </c>
      <c r="BM118" s="425"/>
      <c r="BN118" s="235">
        <v>227</v>
      </c>
      <c r="BO118" s="302">
        <v>1.7</v>
      </c>
      <c r="BP118" s="232">
        <v>1.7</v>
      </c>
      <c r="BQ118" s="71">
        <v>23588370</v>
      </c>
      <c r="BR118" s="235">
        <v>226</v>
      </c>
      <c r="BS118" s="302">
        <v>1.7</v>
      </c>
      <c r="BT118" s="232">
        <v>1.7</v>
      </c>
      <c r="BU118" s="71">
        <v>26961460</v>
      </c>
      <c r="BV118" s="235">
        <v>233</v>
      </c>
      <c r="BW118" s="302">
        <v>1.7</v>
      </c>
      <c r="BX118" s="232">
        <v>1.7</v>
      </c>
      <c r="BY118" s="71">
        <v>27423520</v>
      </c>
      <c r="BZ118" s="463">
        <v>-1913</v>
      </c>
      <c r="CA118" s="235">
        <v>196234</v>
      </c>
      <c r="CB118" s="235">
        <v>7926</v>
      </c>
      <c r="CC118" s="235">
        <v>-1489</v>
      </c>
      <c r="CD118" s="235">
        <v>0</v>
      </c>
      <c r="CE118" s="235">
        <v>0</v>
      </c>
      <c r="CF118" s="235">
        <v>16897</v>
      </c>
      <c r="CG118" s="235">
        <v>2393</v>
      </c>
      <c r="CH118" s="235">
        <v>-375</v>
      </c>
      <c r="CI118" s="235">
        <v>0</v>
      </c>
      <c r="CJ118" s="235">
        <v>0</v>
      </c>
      <c r="CK118" s="235">
        <v>5156</v>
      </c>
      <c r="CL118" s="235">
        <v>2208</v>
      </c>
      <c r="CM118" s="235">
        <v>0</v>
      </c>
      <c r="CN118" s="235">
        <v>0</v>
      </c>
      <c r="CO118" s="235">
        <v>0</v>
      </c>
      <c r="CP118" s="235">
        <v>138</v>
      </c>
      <c r="CQ118" s="235">
        <v>141</v>
      </c>
      <c r="CR118" s="235">
        <v>0</v>
      </c>
      <c r="CS118" s="235">
        <v>0</v>
      </c>
      <c r="CT118" s="235">
        <v>0</v>
      </c>
      <c r="CU118" s="235">
        <v>2175</v>
      </c>
      <c r="CV118" s="235">
        <v>0</v>
      </c>
      <c r="CW118" s="235">
        <v>229491</v>
      </c>
      <c r="CX118" s="463">
        <v>-4133</v>
      </c>
      <c r="CY118" s="544">
        <v>217647</v>
      </c>
      <c r="CZ118" s="544">
        <v>4121</v>
      </c>
      <c r="DA118" s="544">
        <v>-929</v>
      </c>
      <c r="DB118" s="544">
        <v>0</v>
      </c>
      <c r="DC118" s="544">
        <v>0</v>
      </c>
      <c r="DD118" s="544">
        <v>14145</v>
      </c>
      <c r="DE118" s="544">
        <v>2111</v>
      </c>
      <c r="DF118" s="544">
        <v>-378</v>
      </c>
      <c r="DG118" s="544">
        <v>0</v>
      </c>
      <c r="DH118" s="544">
        <v>29</v>
      </c>
      <c r="DI118" s="544">
        <v>-242</v>
      </c>
      <c r="DJ118" s="544">
        <v>769</v>
      </c>
      <c r="DK118" s="544">
        <v>0</v>
      </c>
      <c r="DL118" s="544">
        <v>0</v>
      </c>
      <c r="DM118" s="544">
        <v>0</v>
      </c>
      <c r="DN118" s="544">
        <v>37</v>
      </c>
      <c r="DO118" s="544">
        <v>35</v>
      </c>
      <c r="DP118" s="544">
        <v>0</v>
      </c>
      <c r="DQ118" s="544">
        <v>0</v>
      </c>
      <c r="DR118" s="544">
        <v>0</v>
      </c>
      <c r="DS118" s="544">
        <v>3028</v>
      </c>
      <c r="DT118" s="544">
        <v>0</v>
      </c>
      <c r="DU118" s="544">
        <v>236240</v>
      </c>
      <c r="DV118" s="463">
        <v>-5836</v>
      </c>
      <c r="DW118" s="235">
        <v>211209</v>
      </c>
      <c r="DX118" s="235">
        <v>4436</v>
      </c>
      <c r="DY118" s="235">
        <v>-3784</v>
      </c>
      <c r="DZ118" s="235">
        <v>0</v>
      </c>
      <c r="EA118" s="235">
        <v>0</v>
      </c>
      <c r="EB118" s="235">
        <v>16239</v>
      </c>
      <c r="EC118" s="235">
        <v>1860</v>
      </c>
      <c r="ED118" s="235">
        <v>-546</v>
      </c>
      <c r="EE118" s="235">
        <v>0</v>
      </c>
      <c r="EF118" s="235">
        <v>30</v>
      </c>
      <c r="EG118" s="235">
        <v>2105</v>
      </c>
      <c r="EH118" s="235">
        <v>315</v>
      </c>
      <c r="EI118" s="235">
        <v>0</v>
      </c>
      <c r="EJ118" s="235">
        <v>0</v>
      </c>
      <c r="EK118" s="235">
        <v>0</v>
      </c>
      <c r="EL118" s="235">
        <v>-38</v>
      </c>
      <c r="EM118" s="235">
        <v>210</v>
      </c>
      <c r="EN118" s="235">
        <v>0</v>
      </c>
      <c r="EO118" s="235">
        <v>0</v>
      </c>
      <c r="EP118" s="235">
        <v>0</v>
      </c>
      <c r="EQ118" s="235">
        <v>2150</v>
      </c>
      <c r="ER118" s="235">
        <v>0</v>
      </c>
      <c r="ES118" s="235">
        <v>228350</v>
      </c>
      <c r="ET118" s="254"/>
      <c r="EU118" s="254"/>
      <c r="EV118" s="254"/>
      <c r="EW118" s="254"/>
      <c r="EY118" s="397">
        <v>15.240382228314408</v>
      </c>
      <c r="EZ118" s="226">
        <v>-0.87033191311272617</v>
      </c>
      <c r="FA118" s="397">
        <v>-0.37002068888721151</v>
      </c>
      <c r="FB118" s="226">
        <v>0.33007492151805901</v>
      </c>
      <c r="FC118" s="221">
        <v>-0.10873852006586771</v>
      </c>
      <c r="FD118" s="226">
        <v>-0.24481516617721491</v>
      </c>
      <c r="FE118" s="221">
        <v>3398.8739702155922</v>
      </c>
      <c r="FF118" s="226">
        <v>-9.3183953995318508E-2</v>
      </c>
      <c r="FG118" s="221">
        <v>-0.17297205094414086</v>
      </c>
      <c r="FH118" s="226">
        <v>0</v>
      </c>
      <c r="FI118" s="232"/>
      <c r="FJ118" s="393">
        <v>20.88</v>
      </c>
      <c r="FK118" s="430"/>
      <c r="FL118" s="468">
        <v>8.9212827988338201</v>
      </c>
      <c r="FM118" s="469">
        <v>125743.08363783789</v>
      </c>
      <c r="FN118" s="472">
        <v>76.583090379008752</v>
      </c>
      <c r="FO118" s="386">
        <v>116157.3650730737</v>
      </c>
      <c r="FQ118" s="390">
        <v>357.85</v>
      </c>
      <c r="FR118" s="391">
        <v>81828.366666666669</v>
      </c>
      <c r="FS118" s="392">
        <v>9.5854646927989308E-5</v>
      </c>
      <c r="FT118" s="278">
        <v>1533.6743508478289</v>
      </c>
      <c r="FV118" s="555">
        <v>0</v>
      </c>
      <c r="FW118" s="551">
        <v>0</v>
      </c>
      <c r="FX118" s="547">
        <v>98</v>
      </c>
      <c r="FY118" s="545">
        <v>201</v>
      </c>
      <c r="FZ118" s="555">
        <v>0</v>
      </c>
    </row>
    <row r="119" spans="1:182" x14ac:dyDescent="0.2">
      <c r="A119" s="65">
        <v>116</v>
      </c>
      <c r="B119" s="65">
        <v>954</v>
      </c>
      <c r="C119" s="66">
        <v>4404</v>
      </c>
      <c r="D119" s="67" t="s">
        <v>229</v>
      </c>
      <c r="E119" s="75"/>
      <c r="F119" s="220">
        <v>4941</v>
      </c>
      <c r="G119" s="220">
        <v>8873157</v>
      </c>
      <c r="H119" s="214">
        <v>1.6499999999999997</v>
      </c>
      <c r="I119" s="220">
        <v>5377670.9090909092</v>
      </c>
      <c r="J119" s="220">
        <v>1079415</v>
      </c>
      <c r="K119" s="209">
        <v>0</v>
      </c>
      <c r="L119" s="216">
        <v>1.65</v>
      </c>
      <c r="M119" s="220">
        <v>8873157</v>
      </c>
      <c r="N119" s="220">
        <v>1093610.27</v>
      </c>
      <c r="O119" s="220">
        <v>15216.666666666666</v>
      </c>
      <c r="P119" s="220">
        <v>9981983.9366666675</v>
      </c>
      <c r="Q119" s="221">
        <v>2020.2355670242193</v>
      </c>
      <c r="R119" s="221">
        <v>2681.4037114060652</v>
      </c>
      <c r="S119" s="221">
        <v>75.342461802025895</v>
      </c>
      <c r="T119" s="381">
        <v>2020.2355670242193</v>
      </c>
      <c r="U119" s="222">
        <v>2746.534559255173</v>
      </c>
      <c r="V119" s="222">
        <v>73.555803629577582</v>
      </c>
      <c r="W119" s="223">
        <v>1208727.7665145593</v>
      </c>
      <c r="X119" s="224">
        <v>244.63221342128298</v>
      </c>
      <c r="Y119" s="225">
        <v>84.46575093527629</v>
      </c>
      <c r="Z119" s="223">
        <v>203270</v>
      </c>
      <c r="AA119" s="224">
        <v>41.139445456385346</v>
      </c>
      <c r="AB119" s="226">
        <v>86.000001271448653</v>
      </c>
      <c r="AC119" s="227">
        <v>0</v>
      </c>
      <c r="AD119" s="228">
        <v>0</v>
      </c>
      <c r="AE119" s="229">
        <v>203270</v>
      </c>
      <c r="AF119" s="230">
        <v>41.139445456385346</v>
      </c>
      <c r="AG119" s="231">
        <v>86.000001271448653</v>
      </c>
      <c r="AH119" s="223">
        <v>1411997.7665145593</v>
      </c>
      <c r="AI119" s="224">
        <v>285.7716588776683</v>
      </c>
      <c r="AJ119" s="226">
        <v>86.000001271448653</v>
      </c>
      <c r="AK119" s="232">
        <v>0</v>
      </c>
      <c r="AL119" s="444">
        <v>0.34891722323416313</v>
      </c>
      <c r="AM119" s="232">
        <v>0</v>
      </c>
      <c r="AN119" s="232">
        <v>11.707953855494839</v>
      </c>
      <c r="AO119" s="232">
        <v>0</v>
      </c>
      <c r="AP119" s="223">
        <v>0</v>
      </c>
      <c r="AQ119" s="224">
        <v>75.342461802025895</v>
      </c>
      <c r="AR119" s="224">
        <v>0</v>
      </c>
      <c r="AS119" s="233">
        <v>0</v>
      </c>
      <c r="AT119" s="234">
        <v>0</v>
      </c>
      <c r="AU119" s="254"/>
      <c r="AV119" s="221">
        <v>889.96</v>
      </c>
      <c r="AW119" s="221">
        <v>4397292.3600000003</v>
      </c>
      <c r="AX119" s="271">
        <v>5.1969385719242362E-3</v>
      </c>
      <c r="AY119" s="298">
        <v>81851.782507806725</v>
      </c>
      <c r="AZ119" s="213"/>
      <c r="BA119" s="221">
        <v>56.261468609879167</v>
      </c>
      <c r="BB119" s="272">
        <v>9.8603247123897175E-2</v>
      </c>
      <c r="BC119" s="221">
        <v>-16.192321932596322</v>
      </c>
      <c r="BD119" s="272">
        <v>-1.1724183215759081</v>
      </c>
      <c r="BE119" s="221">
        <v>-0.44565867726678682</v>
      </c>
      <c r="BF119" s="272">
        <v>-1.0612817195020292</v>
      </c>
      <c r="BG119" s="221">
        <v>9551.5544813114757</v>
      </c>
      <c r="BH119" s="272">
        <v>1.6919663211824523</v>
      </c>
      <c r="BI119" s="221">
        <v>-0.95676577878412306</v>
      </c>
      <c r="BJ119" s="445">
        <v>0</v>
      </c>
      <c r="BL119" s="412">
        <v>406.5</v>
      </c>
      <c r="BM119" s="425"/>
      <c r="BN119" s="235">
        <v>4949</v>
      </c>
      <c r="BO119" s="302">
        <v>1.65</v>
      </c>
      <c r="BP119" s="232">
        <v>1.65</v>
      </c>
      <c r="BQ119" s="71">
        <v>891562510</v>
      </c>
      <c r="BR119" s="235">
        <v>5029</v>
      </c>
      <c r="BS119" s="302">
        <v>1.65</v>
      </c>
      <c r="BT119" s="232">
        <v>1.65</v>
      </c>
      <c r="BU119" s="71">
        <v>859916850</v>
      </c>
      <c r="BV119" s="235">
        <v>5057</v>
      </c>
      <c r="BW119" s="302">
        <v>1.65</v>
      </c>
      <c r="BX119" s="232">
        <v>1.65</v>
      </c>
      <c r="BY119" s="71">
        <v>871442840</v>
      </c>
      <c r="BZ119" s="463">
        <v>-131514</v>
      </c>
      <c r="CA119" s="235">
        <v>7138673</v>
      </c>
      <c r="CB119" s="235">
        <v>183726</v>
      </c>
      <c r="CC119" s="235">
        <v>-125789</v>
      </c>
      <c r="CD119" s="235">
        <v>-1888</v>
      </c>
      <c r="CE119" s="235">
        <v>0</v>
      </c>
      <c r="CF119" s="235">
        <v>1017902</v>
      </c>
      <c r="CG119" s="235">
        <v>36425</v>
      </c>
      <c r="CH119" s="235">
        <v>-60733</v>
      </c>
      <c r="CI119" s="235">
        <v>159228</v>
      </c>
      <c r="CJ119" s="235">
        <v>444</v>
      </c>
      <c r="CK119" s="235">
        <v>624603</v>
      </c>
      <c r="CL119" s="235">
        <v>185190</v>
      </c>
      <c r="CM119" s="235">
        <v>-37721</v>
      </c>
      <c r="CN119" s="235">
        <v>0</v>
      </c>
      <c r="CO119" s="235">
        <v>0</v>
      </c>
      <c r="CP119" s="235">
        <v>17848</v>
      </c>
      <c r="CQ119" s="235">
        <v>2264</v>
      </c>
      <c r="CR119" s="235">
        <v>-280</v>
      </c>
      <c r="CS119" s="235">
        <v>0</v>
      </c>
      <c r="CT119" s="235">
        <v>952</v>
      </c>
      <c r="CU119" s="235">
        <v>35844</v>
      </c>
      <c r="CV119" s="235">
        <v>0</v>
      </c>
      <c r="CW119" s="235">
        <v>9045174</v>
      </c>
      <c r="CX119" s="463">
        <v>-116634</v>
      </c>
      <c r="CY119" s="544">
        <v>7197695</v>
      </c>
      <c r="CZ119" s="544">
        <v>112549</v>
      </c>
      <c r="DA119" s="544">
        <v>-123788</v>
      </c>
      <c r="DB119" s="544">
        <v>-2968</v>
      </c>
      <c r="DC119" s="544">
        <v>0</v>
      </c>
      <c r="DD119" s="544">
        <v>856858</v>
      </c>
      <c r="DE119" s="544">
        <v>32720</v>
      </c>
      <c r="DF119" s="544">
        <v>-44231</v>
      </c>
      <c r="DG119" s="544">
        <v>191295</v>
      </c>
      <c r="DH119" s="544">
        <v>1198</v>
      </c>
      <c r="DI119" s="544">
        <v>558702</v>
      </c>
      <c r="DJ119" s="544">
        <v>113205</v>
      </c>
      <c r="DK119" s="544">
        <v>-78124</v>
      </c>
      <c r="DL119" s="544">
        <v>-45</v>
      </c>
      <c r="DM119" s="544">
        <v>0</v>
      </c>
      <c r="DN119" s="544">
        <v>5477</v>
      </c>
      <c r="DO119" s="544">
        <v>3909</v>
      </c>
      <c r="DP119" s="544">
        <v>-1608</v>
      </c>
      <c r="DQ119" s="544">
        <v>0</v>
      </c>
      <c r="DR119" s="544">
        <v>1212</v>
      </c>
      <c r="DS119" s="544">
        <v>38323</v>
      </c>
      <c r="DT119" s="544">
        <v>0</v>
      </c>
      <c r="DU119" s="544">
        <v>8745745</v>
      </c>
      <c r="DV119" s="463">
        <v>-113865</v>
      </c>
      <c r="DW119" s="235">
        <v>7388801</v>
      </c>
      <c r="DX119" s="235">
        <v>96850</v>
      </c>
      <c r="DY119" s="235">
        <v>-122081</v>
      </c>
      <c r="DZ119" s="235">
        <v>-4128</v>
      </c>
      <c r="EA119" s="235">
        <v>0</v>
      </c>
      <c r="EB119" s="235">
        <v>784810</v>
      </c>
      <c r="EC119" s="235">
        <v>29370</v>
      </c>
      <c r="ED119" s="235">
        <v>-32899</v>
      </c>
      <c r="EE119" s="235">
        <v>195632</v>
      </c>
      <c r="EF119" s="235">
        <v>0</v>
      </c>
      <c r="EG119" s="235">
        <v>647314</v>
      </c>
      <c r="EH119" s="235">
        <v>185018</v>
      </c>
      <c r="EI119" s="235">
        <v>-95692</v>
      </c>
      <c r="EJ119" s="235">
        <v>0</v>
      </c>
      <c r="EK119" s="235">
        <v>0</v>
      </c>
      <c r="EL119" s="235">
        <v>16238</v>
      </c>
      <c r="EM119" s="235">
        <v>2801</v>
      </c>
      <c r="EN119" s="235">
        <v>-1548</v>
      </c>
      <c r="EO119" s="235">
        <v>0</v>
      </c>
      <c r="EP119" s="235">
        <v>-1419</v>
      </c>
      <c r="EQ119" s="235">
        <v>27589</v>
      </c>
      <c r="ER119" s="235">
        <v>0</v>
      </c>
      <c r="ES119" s="235">
        <v>9002791</v>
      </c>
      <c r="ET119" s="254"/>
      <c r="EU119" s="254"/>
      <c r="EV119" s="254"/>
      <c r="EW119" s="254"/>
      <c r="EY119" s="397">
        <v>60.013265108798578</v>
      </c>
      <c r="EZ119" s="226">
        <v>0.18477935138174076</v>
      </c>
      <c r="FA119" s="397">
        <v>-25.840960811563004</v>
      </c>
      <c r="FB119" s="226">
        <v>-1.4544033277037485</v>
      </c>
      <c r="FC119" s="221">
        <v>-0.42903244310114114</v>
      </c>
      <c r="FD119" s="226">
        <v>-1.0405122117782393</v>
      </c>
      <c r="FE119" s="221">
        <v>9669.6102105660029</v>
      </c>
      <c r="FF119" s="226">
        <v>1.6941492057769194</v>
      </c>
      <c r="FG119" s="221">
        <v>-1.0010713484692917</v>
      </c>
      <c r="FH119" s="226">
        <v>0</v>
      </c>
      <c r="FI119" s="232"/>
      <c r="FJ119" s="393">
        <v>428.5</v>
      </c>
      <c r="FK119" s="430"/>
      <c r="FL119" s="468">
        <v>0.34399733954107081</v>
      </c>
      <c r="FM119" s="469">
        <v>0</v>
      </c>
      <c r="FN119" s="472">
        <v>11.542866644496176</v>
      </c>
      <c r="FO119" s="386">
        <v>0</v>
      </c>
      <c r="FQ119" s="390">
        <v>840.34</v>
      </c>
      <c r="FR119" s="391">
        <v>4211503.9666666668</v>
      </c>
      <c r="FS119" s="392">
        <v>4.9334019754436395E-3</v>
      </c>
      <c r="FT119" s="278">
        <v>78934.431607098231</v>
      </c>
      <c r="FV119" s="555">
        <v>0</v>
      </c>
      <c r="FW119" s="551">
        <v>0</v>
      </c>
      <c r="FX119" s="547">
        <v>45650</v>
      </c>
      <c r="FY119" s="545">
        <v>50395</v>
      </c>
      <c r="FZ119" s="555">
        <v>0</v>
      </c>
    </row>
    <row r="120" spans="1:182" x14ac:dyDescent="0.2">
      <c r="A120" s="65">
        <v>117</v>
      </c>
      <c r="B120" s="65">
        <v>541</v>
      </c>
      <c r="C120" s="66">
        <v>2211</v>
      </c>
      <c r="D120" s="67" t="s">
        <v>124</v>
      </c>
      <c r="E120" s="75"/>
      <c r="F120" s="220">
        <v>430.66666666666669</v>
      </c>
      <c r="G120" s="220">
        <v>1106447.6666666667</v>
      </c>
      <c r="H120" s="214">
        <v>1.45</v>
      </c>
      <c r="I120" s="220">
        <v>763067.35632183915</v>
      </c>
      <c r="J120" s="220">
        <v>68564.333333333328</v>
      </c>
      <c r="K120" s="209">
        <v>0</v>
      </c>
      <c r="L120" s="216">
        <v>1.65</v>
      </c>
      <c r="M120" s="220">
        <v>1259061.1379310347</v>
      </c>
      <c r="N120" s="220">
        <v>85221.03333333334</v>
      </c>
      <c r="O120" s="220">
        <v>386.33333333333331</v>
      </c>
      <c r="P120" s="220">
        <v>1344668.5045977011</v>
      </c>
      <c r="Q120" s="221">
        <v>3122.2952893135475</v>
      </c>
      <c r="R120" s="221">
        <v>2681.4037114060652</v>
      </c>
      <c r="S120" s="221">
        <v>116.44256610938638</v>
      </c>
      <c r="T120" s="381">
        <v>3122.2952893135475</v>
      </c>
      <c r="U120" s="222">
        <v>2746.534559255173</v>
      </c>
      <c r="V120" s="222">
        <v>113.68126713687798</v>
      </c>
      <c r="W120" s="223">
        <v>-70254.603300964256</v>
      </c>
      <c r="X120" s="224">
        <v>-163.12988382576839</v>
      </c>
      <c r="Y120" s="225">
        <v>110.35881664891342</v>
      </c>
      <c r="Z120" s="223">
        <v>0</v>
      </c>
      <c r="AA120" s="224">
        <v>0</v>
      </c>
      <c r="AB120" s="226">
        <v>110.35881664891342</v>
      </c>
      <c r="AC120" s="227">
        <v>0</v>
      </c>
      <c r="AD120" s="228">
        <v>0</v>
      </c>
      <c r="AE120" s="229">
        <v>0</v>
      </c>
      <c r="AF120" s="230">
        <v>0</v>
      </c>
      <c r="AG120" s="231">
        <v>110.35881664891342</v>
      </c>
      <c r="AH120" s="223">
        <v>-70254.603300964256</v>
      </c>
      <c r="AI120" s="224">
        <v>-163.12988382576839</v>
      </c>
      <c r="AJ120" s="226">
        <v>110.35881664891342</v>
      </c>
      <c r="AK120" s="232">
        <v>0</v>
      </c>
      <c r="AL120" s="444">
        <v>1.1749226006191951</v>
      </c>
      <c r="AM120" s="232">
        <v>16641.817272268683</v>
      </c>
      <c r="AN120" s="232">
        <v>22.992260061919502</v>
      </c>
      <c r="AO120" s="232">
        <v>37108.940850780535</v>
      </c>
      <c r="AP120" s="223">
        <v>53750.758123049221</v>
      </c>
      <c r="AQ120" s="224">
        <v>116.44256610938638</v>
      </c>
      <c r="AR120" s="224">
        <v>0</v>
      </c>
      <c r="AS120" s="233">
        <v>0</v>
      </c>
      <c r="AT120" s="234">
        <v>53750.758123049221</v>
      </c>
      <c r="AU120" s="254"/>
      <c r="AV120" s="221">
        <v>386.55</v>
      </c>
      <c r="AW120" s="221">
        <v>166474.20000000001</v>
      </c>
      <c r="AX120" s="271">
        <v>1.967474801266636E-4</v>
      </c>
      <c r="AY120" s="298">
        <v>3098.7728119949516</v>
      </c>
      <c r="AZ120" s="213"/>
      <c r="BA120" s="221">
        <v>5.0133931438785</v>
      </c>
      <c r="BB120" s="272">
        <v>-1.1270095443714443</v>
      </c>
      <c r="BC120" s="221">
        <v>-0.52785749790432313</v>
      </c>
      <c r="BD120" s="272">
        <v>0.34843831315110207</v>
      </c>
      <c r="BE120" s="221">
        <v>-0.36414178023658744</v>
      </c>
      <c r="BF120" s="272">
        <v>-0.8741850567641235</v>
      </c>
      <c r="BG120" s="221">
        <v>4152.3337159147713</v>
      </c>
      <c r="BH120" s="272">
        <v>0.14733539837344956</v>
      </c>
      <c r="BI120" s="221">
        <v>-0.45002292158947882</v>
      </c>
      <c r="BJ120" s="445">
        <v>0</v>
      </c>
      <c r="BL120" s="412">
        <v>48</v>
      </c>
      <c r="BM120" s="425"/>
      <c r="BN120" s="235">
        <v>428</v>
      </c>
      <c r="BO120" s="302">
        <v>1.45</v>
      </c>
      <c r="BP120" s="232">
        <v>1.45</v>
      </c>
      <c r="BQ120" s="71">
        <v>66132390</v>
      </c>
      <c r="BR120" s="235">
        <v>430</v>
      </c>
      <c r="BS120" s="302">
        <v>1.45</v>
      </c>
      <c r="BT120" s="232">
        <v>1.45</v>
      </c>
      <c r="BU120" s="71">
        <v>71990520</v>
      </c>
      <c r="BV120" s="235">
        <v>428</v>
      </c>
      <c r="BW120" s="302">
        <v>1.35</v>
      </c>
      <c r="BX120" s="232">
        <v>1.35</v>
      </c>
      <c r="BY120" s="71">
        <v>75901180</v>
      </c>
      <c r="BZ120" s="463">
        <v>-4475</v>
      </c>
      <c r="CA120" s="235">
        <v>1051551</v>
      </c>
      <c r="CB120" s="235">
        <v>2494</v>
      </c>
      <c r="CC120" s="235">
        <v>-91345</v>
      </c>
      <c r="CD120" s="235">
        <v>-182</v>
      </c>
      <c r="CE120" s="235">
        <v>0</v>
      </c>
      <c r="CF120" s="235">
        <v>192044</v>
      </c>
      <c r="CG120" s="235">
        <v>2358</v>
      </c>
      <c r="CH120" s="235">
        <v>-34172</v>
      </c>
      <c r="CI120" s="235">
        <v>5836</v>
      </c>
      <c r="CJ120" s="235">
        <v>0</v>
      </c>
      <c r="CK120" s="235">
        <v>81145</v>
      </c>
      <c r="CL120" s="235">
        <v>6792</v>
      </c>
      <c r="CM120" s="235">
        <v>0</v>
      </c>
      <c r="CN120" s="235">
        <v>0</v>
      </c>
      <c r="CO120" s="235">
        <v>0</v>
      </c>
      <c r="CP120" s="235">
        <v>142</v>
      </c>
      <c r="CQ120" s="235">
        <v>55</v>
      </c>
      <c r="CR120" s="235">
        <v>0</v>
      </c>
      <c r="CS120" s="235">
        <v>0</v>
      </c>
      <c r="CT120" s="235">
        <v>0</v>
      </c>
      <c r="CU120" s="235">
        <v>183</v>
      </c>
      <c r="CV120" s="235">
        <v>0</v>
      </c>
      <c r="CW120" s="235">
        <v>1212426</v>
      </c>
      <c r="CX120" s="463">
        <v>-64</v>
      </c>
      <c r="CY120" s="544">
        <v>970977</v>
      </c>
      <c r="CZ120" s="544">
        <v>8071</v>
      </c>
      <c r="DA120" s="544">
        <v>-101043</v>
      </c>
      <c r="DB120" s="544">
        <v>-275</v>
      </c>
      <c r="DC120" s="544">
        <v>0</v>
      </c>
      <c r="DD120" s="544">
        <v>143162</v>
      </c>
      <c r="DE120" s="544">
        <v>1487</v>
      </c>
      <c r="DF120" s="544">
        <v>-39662</v>
      </c>
      <c r="DG120" s="544">
        <v>13797</v>
      </c>
      <c r="DH120" s="544">
        <v>0</v>
      </c>
      <c r="DI120" s="544">
        <v>19132</v>
      </c>
      <c r="DJ120" s="544">
        <v>1593</v>
      </c>
      <c r="DK120" s="544">
        <v>-5</v>
      </c>
      <c r="DL120" s="544">
        <v>0</v>
      </c>
      <c r="DM120" s="544">
        <v>0</v>
      </c>
      <c r="DN120" s="544">
        <v>932</v>
      </c>
      <c r="DO120" s="544">
        <v>26</v>
      </c>
      <c r="DP120" s="544">
        <v>-6</v>
      </c>
      <c r="DQ120" s="544">
        <v>0</v>
      </c>
      <c r="DR120" s="544">
        <v>0</v>
      </c>
      <c r="DS120" s="544">
        <v>215</v>
      </c>
      <c r="DT120" s="544">
        <v>0</v>
      </c>
      <c r="DU120" s="544">
        <v>1018337</v>
      </c>
      <c r="DV120" s="463">
        <v>-505</v>
      </c>
      <c r="DW120" s="235">
        <v>521217</v>
      </c>
      <c r="DX120" s="235">
        <v>6170</v>
      </c>
      <c r="DY120" s="235">
        <v>-51792</v>
      </c>
      <c r="DZ120" s="235">
        <v>-93</v>
      </c>
      <c r="EA120" s="235">
        <v>0</v>
      </c>
      <c r="EB120" s="235">
        <v>138855</v>
      </c>
      <c r="EC120" s="235">
        <v>2466</v>
      </c>
      <c r="ED120" s="235">
        <v>-21028</v>
      </c>
      <c r="EE120" s="235">
        <v>15562</v>
      </c>
      <c r="EF120" s="235">
        <v>0</v>
      </c>
      <c r="EG120" s="235">
        <v>47484</v>
      </c>
      <c r="EH120" s="235">
        <v>2514</v>
      </c>
      <c r="EI120" s="235">
        <v>-30229</v>
      </c>
      <c r="EJ120" s="235">
        <v>0</v>
      </c>
      <c r="EK120" s="235">
        <v>0</v>
      </c>
      <c r="EL120" s="235">
        <v>105</v>
      </c>
      <c r="EM120" s="235">
        <v>479</v>
      </c>
      <c r="EN120" s="235">
        <v>0</v>
      </c>
      <c r="EO120" s="235">
        <v>0</v>
      </c>
      <c r="EP120" s="235">
        <v>0</v>
      </c>
      <c r="EQ120" s="235">
        <v>488</v>
      </c>
      <c r="ER120" s="235">
        <v>0</v>
      </c>
      <c r="ES120" s="235">
        <v>631693</v>
      </c>
      <c r="ET120" s="254"/>
      <c r="EU120" s="254"/>
      <c r="EV120" s="254"/>
      <c r="EW120" s="254"/>
      <c r="EY120" s="397">
        <v>3.729208157716716</v>
      </c>
      <c r="EZ120" s="226">
        <v>-1.1416025717805049</v>
      </c>
      <c r="FA120" s="397">
        <v>-0.74023293783907052</v>
      </c>
      <c r="FB120" s="226">
        <v>0.30413808123386621</v>
      </c>
      <c r="FC120" s="221">
        <v>-0.453731462764704</v>
      </c>
      <c r="FD120" s="226">
        <v>-1.1018712809397675</v>
      </c>
      <c r="FE120" s="221">
        <v>4354.6390170614859</v>
      </c>
      <c r="FF120" s="226">
        <v>0.1792355029396894</v>
      </c>
      <c r="FG120" s="221">
        <v>-0.52964281860652385</v>
      </c>
      <c r="FH120" s="226">
        <v>0</v>
      </c>
      <c r="FI120" s="232"/>
      <c r="FJ120" s="393">
        <v>48</v>
      </c>
      <c r="FK120" s="430"/>
      <c r="FL120" s="468">
        <v>1.1804043545878693</v>
      </c>
      <c r="FM120" s="469">
        <v>16871.295266426216</v>
      </c>
      <c r="FN120" s="472">
        <v>23.099533437013996</v>
      </c>
      <c r="FO120" s="386">
        <v>37336.703023862006</v>
      </c>
      <c r="FQ120" s="390">
        <v>326.26</v>
      </c>
      <c r="FR120" s="391">
        <v>139856.78666666668</v>
      </c>
      <c r="FS120" s="392">
        <v>1.6382977508308801E-4</v>
      </c>
      <c r="FT120" s="278">
        <v>2621.2764013294081</v>
      </c>
      <c r="FV120" s="555">
        <v>0</v>
      </c>
      <c r="FW120" s="551">
        <v>0</v>
      </c>
      <c r="FX120" s="547">
        <v>1159</v>
      </c>
      <c r="FY120" s="545">
        <v>2268</v>
      </c>
      <c r="FZ120" s="555">
        <v>0</v>
      </c>
    </row>
    <row r="121" spans="1:182" x14ac:dyDescent="0.2">
      <c r="A121" s="65">
        <v>118</v>
      </c>
      <c r="B121" s="65">
        <v>980</v>
      </c>
      <c r="C121" s="66">
        <v>4510</v>
      </c>
      <c r="D121" s="67" t="s">
        <v>241</v>
      </c>
      <c r="E121" s="75"/>
      <c r="F121" s="220">
        <v>619.33333333333337</v>
      </c>
      <c r="G121" s="220">
        <v>1083187.3333333333</v>
      </c>
      <c r="H121" s="214">
        <v>1.6000000000000003</v>
      </c>
      <c r="I121" s="220">
        <v>676992.08333333337</v>
      </c>
      <c r="J121" s="220">
        <v>106435</v>
      </c>
      <c r="K121" s="209">
        <v>0</v>
      </c>
      <c r="L121" s="216">
        <v>1.65</v>
      </c>
      <c r="M121" s="220">
        <v>1117036.9375</v>
      </c>
      <c r="N121" s="220">
        <v>131072.68000000002</v>
      </c>
      <c r="O121" s="220">
        <v>282</v>
      </c>
      <c r="P121" s="220">
        <v>1248391.6174999999</v>
      </c>
      <c r="Q121" s="221">
        <v>2015.7022887513453</v>
      </c>
      <c r="R121" s="221">
        <v>2681.4037114060652</v>
      </c>
      <c r="S121" s="221">
        <v>75.173398178611393</v>
      </c>
      <c r="T121" s="381">
        <v>2015.7022887513453</v>
      </c>
      <c r="U121" s="222">
        <v>2746.534559255173</v>
      </c>
      <c r="V121" s="222">
        <v>73.390749151832253</v>
      </c>
      <c r="W121" s="223">
        <v>152547.70000607125</v>
      </c>
      <c r="X121" s="224">
        <v>246.30952638224633</v>
      </c>
      <c r="Y121" s="225">
        <v>84.359240852525161</v>
      </c>
      <c r="Z121" s="223">
        <v>27248</v>
      </c>
      <c r="AA121" s="224">
        <v>43.99569429494079</v>
      </c>
      <c r="AB121" s="226">
        <v>86.000011845262804</v>
      </c>
      <c r="AC121" s="227">
        <v>0</v>
      </c>
      <c r="AD121" s="228">
        <v>0</v>
      </c>
      <c r="AE121" s="229">
        <v>27248</v>
      </c>
      <c r="AF121" s="230">
        <v>43.99569429494079</v>
      </c>
      <c r="AG121" s="231">
        <v>86.000011845262804</v>
      </c>
      <c r="AH121" s="223">
        <v>179795.70000607125</v>
      </c>
      <c r="AI121" s="224">
        <v>290.30522067718709</v>
      </c>
      <c r="AJ121" s="226">
        <v>86.000011845262804</v>
      </c>
      <c r="AK121" s="232">
        <v>0</v>
      </c>
      <c r="AL121" s="444">
        <v>0.54574811625403652</v>
      </c>
      <c r="AM121" s="232">
        <v>0</v>
      </c>
      <c r="AN121" s="232">
        <v>12.335844994617869</v>
      </c>
      <c r="AO121" s="232">
        <v>254.40664705639043</v>
      </c>
      <c r="AP121" s="223">
        <v>254.40664705639043</v>
      </c>
      <c r="AQ121" s="224">
        <v>75.173398178611393</v>
      </c>
      <c r="AR121" s="224">
        <v>0</v>
      </c>
      <c r="AS121" s="233">
        <v>0</v>
      </c>
      <c r="AT121" s="234">
        <v>254.40664705639043</v>
      </c>
      <c r="AU121" s="254"/>
      <c r="AV121" s="221">
        <v>398.67</v>
      </c>
      <c r="AW121" s="221">
        <v>246909.62000000002</v>
      </c>
      <c r="AX121" s="271">
        <v>2.91810055576372E-4</v>
      </c>
      <c r="AY121" s="298">
        <v>4596.0083753278586</v>
      </c>
      <c r="AZ121" s="213"/>
      <c r="BA121" s="221">
        <v>30.961645717658424</v>
      </c>
      <c r="BB121" s="272">
        <v>-0.50644945538868391</v>
      </c>
      <c r="BC121" s="221">
        <v>0.15605203467423764</v>
      </c>
      <c r="BD121" s="272">
        <v>0.41483881822496765</v>
      </c>
      <c r="BE121" s="221">
        <v>0.18382415729454657</v>
      </c>
      <c r="BF121" s="272">
        <v>0.38350018324374391</v>
      </c>
      <c r="BG121" s="221">
        <v>1695.2156226199804</v>
      </c>
      <c r="BH121" s="272">
        <v>-0.55560688770989597</v>
      </c>
      <c r="BI121" s="221">
        <v>0.21187410844748089</v>
      </c>
      <c r="BJ121" s="445">
        <v>0</v>
      </c>
      <c r="BL121" s="412">
        <v>88</v>
      </c>
      <c r="BM121" s="425"/>
      <c r="BN121" s="235">
        <v>617</v>
      </c>
      <c r="BO121" s="302">
        <v>1.6</v>
      </c>
      <c r="BP121" s="232">
        <v>1.6</v>
      </c>
      <c r="BQ121" s="71">
        <v>105551170</v>
      </c>
      <c r="BR121" s="235">
        <v>623</v>
      </c>
      <c r="BS121" s="302">
        <v>1.6</v>
      </c>
      <c r="BT121" s="232">
        <v>1.6</v>
      </c>
      <c r="BU121" s="71">
        <v>105949760</v>
      </c>
      <c r="BV121" s="235">
        <v>649</v>
      </c>
      <c r="BW121" s="302">
        <v>1.75</v>
      </c>
      <c r="BX121" s="232">
        <v>1.75</v>
      </c>
      <c r="BY121" s="71">
        <v>109630130</v>
      </c>
      <c r="BZ121" s="463">
        <v>-6914</v>
      </c>
      <c r="CA121" s="235">
        <v>946362</v>
      </c>
      <c r="CB121" s="235">
        <v>2071</v>
      </c>
      <c r="CC121" s="235">
        <v>-10478</v>
      </c>
      <c r="CD121" s="235">
        <v>0</v>
      </c>
      <c r="CE121" s="235">
        <v>0</v>
      </c>
      <c r="CF121" s="235">
        <v>90015</v>
      </c>
      <c r="CG121" s="235">
        <v>2513</v>
      </c>
      <c r="CH121" s="235">
        <v>-3737</v>
      </c>
      <c r="CI121" s="235">
        <v>12748</v>
      </c>
      <c r="CJ121" s="235">
        <v>220</v>
      </c>
      <c r="CK121" s="235">
        <v>428</v>
      </c>
      <c r="CL121" s="235">
        <v>23380</v>
      </c>
      <c r="CM121" s="235">
        <v>0</v>
      </c>
      <c r="CN121" s="235">
        <v>0</v>
      </c>
      <c r="CO121" s="235">
        <v>0</v>
      </c>
      <c r="CP121" s="235">
        <v>3218</v>
      </c>
      <c r="CQ121" s="235">
        <v>38</v>
      </c>
      <c r="CR121" s="235">
        <v>0</v>
      </c>
      <c r="CS121" s="235">
        <v>0</v>
      </c>
      <c r="CT121" s="235">
        <v>0</v>
      </c>
      <c r="CU121" s="235">
        <v>1358</v>
      </c>
      <c r="CV121" s="235">
        <v>0</v>
      </c>
      <c r="CW121" s="235">
        <v>1061222</v>
      </c>
      <c r="CX121" s="463">
        <v>-5376</v>
      </c>
      <c r="CY121" s="544">
        <v>960272</v>
      </c>
      <c r="CZ121" s="544">
        <v>8360</v>
      </c>
      <c r="DA121" s="544">
        <v>-18319</v>
      </c>
      <c r="DB121" s="544">
        <v>0</v>
      </c>
      <c r="DC121" s="544">
        <v>0</v>
      </c>
      <c r="DD121" s="544">
        <v>100231</v>
      </c>
      <c r="DE121" s="544">
        <v>4204</v>
      </c>
      <c r="DF121" s="544">
        <v>-8514</v>
      </c>
      <c r="DG121" s="544">
        <v>5219</v>
      </c>
      <c r="DH121" s="544">
        <v>192</v>
      </c>
      <c r="DI121" s="544">
        <v>1250</v>
      </c>
      <c r="DJ121" s="544">
        <v>3504</v>
      </c>
      <c r="DK121" s="544">
        <v>0</v>
      </c>
      <c r="DL121" s="544">
        <v>0</v>
      </c>
      <c r="DM121" s="544">
        <v>0</v>
      </c>
      <c r="DN121" s="544">
        <v>917</v>
      </c>
      <c r="DO121" s="544">
        <v>177</v>
      </c>
      <c r="DP121" s="544">
        <v>-60</v>
      </c>
      <c r="DQ121" s="544">
        <v>0</v>
      </c>
      <c r="DR121" s="544">
        <v>0</v>
      </c>
      <c r="DS121" s="544">
        <v>2795</v>
      </c>
      <c r="DT121" s="544">
        <v>0</v>
      </c>
      <c r="DU121" s="544">
        <v>1054852</v>
      </c>
      <c r="DV121" s="463">
        <v>-5790</v>
      </c>
      <c r="DW121" s="235">
        <v>1218423</v>
      </c>
      <c r="DX121" s="235">
        <v>4991</v>
      </c>
      <c r="DY121" s="235">
        <v>-23267</v>
      </c>
      <c r="DZ121" s="235">
        <v>0</v>
      </c>
      <c r="EA121" s="235">
        <v>0</v>
      </c>
      <c r="EB121" s="235">
        <v>121461</v>
      </c>
      <c r="EC121" s="235">
        <v>2634</v>
      </c>
      <c r="ED121" s="235">
        <v>-9727</v>
      </c>
      <c r="EE121" s="235">
        <v>9190</v>
      </c>
      <c r="EF121" s="235">
        <v>154</v>
      </c>
      <c r="EG121" s="235">
        <v>12891</v>
      </c>
      <c r="EH121" s="235">
        <v>12679</v>
      </c>
      <c r="EI121" s="235">
        <v>0</v>
      </c>
      <c r="EJ121" s="235">
        <v>0</v>
      </c>
      <c r="EK121" s="235">
        <v>0</v>
      </c>
      <c r="EL121" s="235">
        <v>462</v>
      </c>
      <c r="EM121" s="235">
        <v>1</v>
      </c>
      <c r="EN121" s="235">
        <v>-36</v>
      </c>
      <c r="EO121" s="235">
        <v>0</v>
      </c>
      <c r="EP121" s="235">
        <v>0</v>
      </c>
      <c r="EQ121" s="235">
        <v>3270</v>
      </c>
      <c r="ER121" s="235">
        <v>0</v>
      </c>
      <c r="ES121" s="235">
        <v>1347336</v>
      </c>
      <c r="ET121" s="254"/>
      <c r="EU121" s="254"/>
      <c r="EV121" s="254"/>
      <c r="EW121" s="254"/>
      <c r="EY121" s="397">
        <v>28.818132245603056</v>
      </c>
      <c r="EZ121" s="226">
        <v>-0.55036062540331443</v>
      </c>
      <c r="FA121" s="397">
        <v>0.11668416857410913</v>
      </c>
      <c r="FB121" s="226">
        <v>0.3641731616202028</v>
      </c>
      <c r="FC121" s="221">
        <v>0.22180708954046732</v>
      </c>
      <c r="FD121" s="226">
        <v>0.57634985159049656</v>
      </c>
      <c r="FE121" s="221">
        <v>1548.1782622988787</v>
      </c>
      <c r="FF121" s="226">
        <v>-0.62068338637821474</v>
      </c>
      <c r="FG121" s="221">
        <v>0.25271144354639991</v>
      </c>
      <c r="FH121" s="226">
        <v>0</v>
      </c>
      <c r="FI121" s="232"/>
      <c r="FJ121" s="393">
        <v>86</v>
      </c>
      <c r="FK121" s="430"/>
      <c r="FL121" s="468">
        <v>0.53679195341450503</v>
      </c>
      <c r="FM121" s="469">
        <v>0</v>
      </c>
      <c r="FN121" s="472">
        <v>12.133403917416624</v>
      </c>
      <c r="FO121" s="386">
        <v>506.28448373941711</v>
      </c>
      <c r="FQ121" s="390">
        <v>427.8</v>
      </c>
      <c r="FR121" s="391">
        <v>269371.39999999997</v>
      </c>
      <c r="FS121" s="392">
        <v>3.1554461479940953E-4</v>
      </c>
      <c r="FT121" s="278">
        <v>5048.7138367905527</v>
      </c>
      <c r="FV121" s="555">
        <v>0</v>
      </c>
      <c r="FW121" s="551">
        <v>0</v>
      </c>
      <c r="FX121" s="547">
        <v>846</v>
      </c>
      <c r="FY121" s="545">
        <v>753</v>
      </c>
      <c r="FZ121" s="555">
        <v>0</v>
      </c>
    </row>
    <row r="122" spans="1:182" x14ac:dyDescent="0.2">
      <c r="A122" s="65">
        <v>119</v>
      </c>
      <c r="B122" s="65">
        <v>784</v>
      </c>
      <c r="C122" s="66">
        <v>1310</v>
      </c>
      <c r="D122" s="67" t="s">
        <v>535</v>
      </c>
      <c r="E122" s="75"/>
      <c r="F122" s="220">
        <v>1092</v>
      </c>
      <c r="G122" s="220">
        <v>2083776.3333333333</v>
      </c>
      <c r="H122" s="214">
        <v>1.6000000000000003</v>
      </c>
      <c r="I122" s="220">
        <v>1302360.2083333333</v>
      </c>
      <c r="J122" s="220">
        <v>1149926</v>
      </c>
      <c r="K122" s="209">
        <v>0</v>
      </c>
      <c r="L122" s="216">
        <v>1.65</v>
      </c>
      <c r="M122" s="220">
        <v>2148894.34375</v>
      </c>
      <c r="N122" s="220">
        <v>869666.03333333333</v>
      </c>
      <c r="O122" s="220">
        <v>8507</v>
      </c>
      <c r="P122" s="220">
        <v>3027067.3770833332</v>
      </c>
      <c r="Q122" s="221">
        <v>2772.0397226037849</v>
      </c>
      <c r="R122" s="221">
        <v>2681.4037114060652</v>
      </c>
      <c r="S122" s="221">
        <v>103.38017027470258</v>
      </c>
      <c r="T122" s="381">
        <v>2772.0397226037849</v>
      </c>
      <c r="U122" s="222">
        <v>2746.534559255173</v>
      </c>
      <c r="V122" s="222">
        <v>100.92863070892975</v>
      </c>
      <c r="W122" s="223">
        <v>-36620.573964326599</v>
      </c>
      <c r="X122" s="224">
        <v>-33.535324143156224</v>
      </c>
      <c r="Y122" s="225">
        <v>102.12950727306263</v>
      </c>
      <c r="Z122" s="223">
        <v>0</v>
      </c>
      <c r="AA122" s="224">
        <v>0</v>
      </c>
      <c r="AB122" s="226">
        <v>102.12950727306263</v>
      </c>
      <c r="AC122" s="227">
        <v>0</v>
      </c>
      <c r="AD122" s="228">
        <v>0</v>
      </c>
      <c r="AE122" s="229">
        <v>0</v>
      </c>
      <c r="AF122" s="230">
        <v>0</v>
      </c>
      <c r="AG122" s="231">
        <v>102.12950727306263</v>
      </c>
      <c r="AH122" s="223">
        <v>-36620.573964326599</v>
      </c>
      <c r="AI122" s="224">
        <v>-33.535324143156224</v>
      </c>
      <c r="AJ122" s="226">
        <v>102.12950727306263</v>
      </c>
      <c r="AK122" s="232">
        <v>0</v>
      </c>
      <c r="AL122" s="444">
        <v>21.665750915750916</v>
      </c>
      <c r="AM122" s="232">
        <v>1527595.2529195526</v>
      </c>
      <c r="AN122" s="232">
        <v>46.885531135531139</v>
      </c>
      <c r="AO122" s="232">
        <v>304059.62189571193</v>
      </c>
      <c r="AP122" s="223">
        <v>1310400</v>
      </c>
      <c r="AQ122" s="224">
        <v>103.38017027470258</v>
      </c>
      <c r="AR122" s="224">
        <v>0</v>
      </c>
      <c r="AS122" s="233">
        <v>0</v>
      </c>
      <c r="AT122" s="234">
        <v>1310400</v>
      </c>
      <c r="AU122" s="254"/>
      <c r="AV122" s="221">
        <v>347.97</v>
      </c>
      <c r="AW122" s="221">
        <v>379983.24000000005</v>
      </c>
      <c r="AX122" s="271">
        <v>4.4908307089245811E-4</v>
      </c>
      <c r="AY122" s="298">
        <v>7073.0583665562153</v>
      </c>
      <c r="AZ122" s="213"/>
      <c r="BA122" s="221">
        <v>117.09163387004143</v>
      </c>
      <c r="BB122" s="272">
        <v>1.553374533142075</v>
      </c>
      <c r="BC122" s="221">
        <v>5.3601501398290639</v>
      </c>
      <c r="BD122" s="272">
        <v>0.92010263774415701</v>
      </c>
      <c r="BE122" s="221">
        <v>0.20713205849514668</v>
      </c>
      <c r="BF122" s="272">
        <v>0.43699621521907239</v>
      </c>
      <c r="BG122" s="221">
        <v>4728.3482171595633</v>
      </c>
      <c r="BH122" s="272">
        <v>0.31212395755060668</v>
      </c>
      <c r="BI122" s="221">
        <v>0.64958735713867455</v>
      </c>
      <c r="BJ122" s="445">
        <v>0</v>
      </c>
      <c r="BL122" s="412">
        <v>316</v>
      </c>
      <c r="BM122" s="425"/>
      <c r="BN122" s="235">
        <v>1091</v>
      </c>
      <c r="BO122" s="302">
        <v>1.6</v>
      </c>
      <c r="BP122" s="232">
        <v>1.6</v>
      </c>
      <c r="BQ122" s="71">
        <v>731013290</v>
      </c>
      <c r="BR122" s="235">
        <v>1102</v>
      </c>
      <c r="BS122" s="302">
        <v>1.6</v>
      </c>
      <c r="BT122" s="232">
        <v>1.6</v>
      </c>
      <c r="BU122" s="71">
        <v>732767670</v>
      </c>
      <c r="BV122" s="235">
        <v>1098</v>
      </c>
      <c r="BW122" s="302">
        <v>1.6</v>
      </c>
      <c r="BX122" s="232">
        <v>1.6</v>
      </c>
      <c r="BY122" s="71">
        <v>733090440</v>
      </c>
      <c r="BZ122" s="463">
        <v>-9209</v>
      </c>
      <c r="CA122" s="235">
        <v>1620110</v>
      </c>
      <c r="CB122" s="235">
        <v>20387</v>
      </c>
      <c r="CC122" s="235">
        <v>-38667</v>
      </c>
      <c r="CD122" s="235">
        <v>0</v>
      </c>
      <c r="CE122" s="235">
        <v>0</v>
      </c>
      <c r="CF122" s="235">
        <v>132023</v>
      </c>
      <c r="CG122" s="235">
        <v>11224</v>
      </c>
      <c r="CH122" s="235">
        <v>-10842</v>
      </c>
      <c r="CI122" s="235">
        <v>59150</v>
      </c>
      <c r="CJ122" s="235">
        <v>165</v>
      </c>
      <c r="CK122" s="235">
        <v>455438</v>
      </c>
      <c r="CL122" s="235">
        <v>43667</v>
      </c>
      <c r="CM122" s="235">
        <v>-152428</v>
      </c>
      <c r="CN122" s="235">
        <v>0</v>
      </c>
      <c r="CO122" s="235">
        <v>6000</v>
      </c>
      <c r="CP122" s="235">
        <v>6752</v>
      </c>
      <c r="CQ122" s="235">
        <v>707</v>
      </c>
      <c r="CR122" s="235">
        <v>-643</v>
      </c>
      <c r="CS122" s="235">
        <v>0</v>
      </c>
      <c r="CT122" s="235">
        <v>0</v>
      </c>
      <c r="CU122" s="235">
        <v>782</v>
      </c>
      <c r="CV122" s="235">
        <v>0</v>
      </c>
      <c r="CW122" s="235">
        <v>2144616</v>
      </c>
      <c r="CX122" s="463">
        <v>-8240</v>
      </c>
      <c r="CY122" s="544">
        <v>1509965</v>
      </c>
      <c r="CZ122" s="544">
        <v>15922</v>
      </c>
      <c r="DA122" s="544">
        <v>-22320</v>
      </c>
      <c r="DB122" s="544">
        <v>-59</v>
      </c>
      <c r="DC122" s="544">
        <v>0</v>
      </c>
      <c r="DD122" s="544">
        <v>117657</v>
      </c>
      <c r="DE122" s="544">
        <v>9551</v>
      </c>
      <c r="DF122" s="544">
        <v>-7068</v>
      </c>
      <c r="DG122" s="544">
        <v>147310</v>
      </c>
      <c r="DH122" s="544">
        <v>287</v>
      </c>
      <c r="DI122" s="544">
        <v>476069</v>
      </c>
      <c r="DJ122" s="544">
        <v>40517</v>
      </c>
      <c r="DK122" s="544">
        <v>-161956</v>
      </c>
      <c r="DL122" s="544">
        <v>0</v>
      </c>
      <c r="DM122" s="544">
        <v>-18000</v>
      </c>
      <c r="DN122" s="544">
        <v>1180</v>
      </c>
      <c r="DO122" s="544">
        <v>296</v>
      </c>
      <c r="DP122" s="544">
        <v>-658</v>
      </c>
      <c r="DQ122" s="544">
        <v>0</v>
      </c>
      <c r="DR122" s="544">
        <v>0</v>
      </c>
      <c r="DS122" s="544">
        <v>990</v>
      </c>
      <c r="DT122" s="544">
        <v>0</v>
      </c>
      <c r="DU122" s="544">
        <v>2101443</v>
      </c>
      <c r="DV122" s="463">
        <v>-8112</v>
      </c>
      <c r="DW122" s="235">
        <v>1602860</v>
      </c>
      <c r="DX122" s="235">
        <v>20137</v>
      </c>
      <c r="DY122" s="235">
        <v>-31946</v>
      </c>
      <c r="DZ122" s="235">
        <v>0</v>
      </c>
      <c r="EA122" s="235">
        <v>0</v>
      </c>
      <c r="EB122" s="235">
        <v>119343</v>
      </c>
      <c r="EC122" s="235">
        <v>8670</v>
      </c>
      <c r="ED122" s="235">
        <v>-6537</v>
      </c>
      <c r="EE122" s="235">
        <v>46402</v>
      </c>
      <c r="EF122" s="235">
        <v>472</v>
      </c>
      <c r="EG122" s="235">
        <v>479418</v>
      </c>
      <c r="EH122" s="235">
        <v>23242</v>
      </c>
      <c r="EI122" s="235">
        <v>-168193</v>
      </c>
      <c r="EJ122" s="235">
        <v>0</v>
      </c>
      <c r="EK122" s="235">
        <v>10000</v>
      </c>
      <c r="EL122" s="235">
        <v>1071</v>
      </c>
      <c r="EM122" s="235">
        <v>406</v>
      </c>
      <c r="EN122" s="235">
        <v>-75</v>
      </c>
      <c r="EO122" s="235">
        <v>0</v>
      </c>
      <c r="EP122" s="235">
        <v>0</v>
      </c>
      <c r="EQ122" s="235">
        <v>2793</v>
      </c>
      <c r="ER122" s="235">
        <v>0</v>
      </c>
      <c r="ES122" s="235">
        <v>2099951</v>
      </c>
      <c r="ET122" s="254"/>
      <c r="EU122" s="254"/>
      <c r="EV122" s="254"/>
      <c r="EW122" s="254"/>
      <c r="EY122" s="397">
        <v>113.03763989430661</v>
      </c>
      <c r="EZ122" s="226">
        <v>1.4343440773858418</v>
      </c>
      <c r="FA122" s="397">
        <v>9.2864597142528993</v>
      </c>
      <c r="FB122" s="226">
        <v>1.0066019425250055</v>
      </c>
      <c r="FC122" s="221">
        <v>0.18348609689293513</v>
      </c>
      <c r="FD122" s="226">
        <v>0.48115010397998098</v>
      </c>
      <c r="FE122" s="221">
        <v>4623.7893193554683</v>
      </c>
      <c r="FF122" s="226">
        <v>0.25595077875646888</v>
      </c>
      <c r="FG122" s="221">
        <v>0.66653633628358988</v>
      </c>
      <c r="FH122" s="226">
        <v>0</v>
      </c>
      <c r="FI122" s="232"/>
      <c r="FJ122" s="393">
        <v>316</v>
      </c>
      <c r="FK122" s="430"/>
      <c r="FL122" s="468">
        <v>21.567000911577029</v>
      </c>
      <c r="FM122" s="469">
        <v>1518169.2882690819</v>
      </c>
      <c r="FN122" s="472">
        <v>46.671832269826801</v>
      </c>
      <c r="FO122" s="386">
        <v>299038.56603142869</v>
      </c>
      <c r="FQ122" s="390">
        <v>333.45</v>
      </c>
      <c r="FR122" s="391">
        <v>365794.64999999997</v>
      </c>
      <c r="FS122" s="392">
        <v>4.2849586826936649E-4</v>
      </c>
      <c r="FT122" s="278">
        <v>6855.9338923098639</v>
      </c>
      <c r="FV122" s="555">
        <v>0</v>
      </c>
      <c r="FW122" s="551">
        <v>0</v>
      </c>
      <c r="FX122" s="547">
        <v>25521</v>
      </c>
      <c r="FY122" s="545">
        <v>30194</v>
      </c>
      <c r="FZ122" s="555">
        <v>0</v>
      </c>
    </row>
    <row r="123" spans="1:182" x14ac:dyDescent="0.2">
      <c r="A123" s="65">
        <v>120</v>
      </c>
      <c r="B123" s="65">
        <v>496</v>
      </c>
      <c r="C123" s="66">
        <v>5406</v>
      </c>
      <c r="D123" s="67" t="s">
        <v>279</v>
      </c>
      <c r="E123" s="75"/>
      <c r="F123" s="220">
        <v>3608.6666666666665</v>
      </c>
      <c r="G123" s="220">
        <v>7990292</v>
      </c>
      <c r="H123" s="214">
        <v>1.63</v>
      </c>
      <c r="I123" s="220">
        <v>4902019.6319018407</v>
      </c>
      <c r="J123" s="220">
        <v>840851.66666666663</v>
      </c>
      <c r="K123" s="209">
        <v>0</v>
      </c>
      <c r="L123" s="216">
        <v>1.65</v>
      </c>
      <c r="M123" s="220">
        <v>8088332.392638036</v>
      </c>
      <c r="N123" s="220">
        <v>843439.69666666666</v>
      </c>
      <c r="O123" s="220">
        <v>6420</v>
      </c>
      <c r="P123" s="220">
        <v>8938192.0893047024</v>
      </c>
      <c r="Q123" s="221">
        <v>2476.8683048137918</v>
      </c>
      <c r="R123" s="221">
        <v>2681.4037114060652</v>
      </c>
      <c r="S123" s="221">
        <v>92.372077142944661</v>
      </c>
      <c r="T123" s="381">
        <v>2476.8683048137918</v>
      </c>
      <c r="U123" s="222">
        <v>2746.534559255173</v>
      </c>
      <c r="V123" s="222">
        <v>90.181581603163536</v>
      </c>
      <c r="W123" s="223">
        <v>273097.03845138074</v>
      </c>
      <c r="X123" s="224">
        <v>75.678100439141161</v>
      </c>
      <c r="Y123" s="225">
        <v>95.194408600055127</v>
      </c>
      <c r="Z123" s="223">
        <v>0</v>
      </c>
      <c r="AA123" s="224">
        <v>0</v>
      </c>
      <c r="AB123" s="226">
        <v>95.194408600055127</v>
      </c>
      <c r="AC123" s="227">
        <v>0</v>
      </c>
      <c r="AD123" s="228">
        <v>0</v>
      </c>
      <c r="AE123" s="229">
        <v>0</v>
      </c>
      <c r="AF123" s="230">
        <v>0</v>
      </c>
      <c r="AG123" s="231">
        <v>95.194408600055127</v>
      </c>
      <c r="AH123" s="223">
        <v>273097.03845138074</v>
      </c>
      <c r="AI123" s="224">
        <v>75.678100439141161</v>
      </c>
      <c r="AJ123" s="226">
        <v>95.194408600055127</v>
      </c>
      <c r="AK123" s="232">
        <v>0</v>
      </c>
      <c r="AL123" s="444">
        <v>0.66146314428228337</v>
      </c>
      <c r="AM123" s="232">
        <v>16443.640808475684</v>
      </c>
      <c r="AN123" s="232">
        <v>16.196840938481433</v>
      </c>
      <c r="AO123" s="232">
        <v>113605.9285944686</v>
      </c>
      <c r="AP123" s="223">
        <v>130049.56940294428</v>
      </c>
      <c r="AQ123" s="224">
        <v>92.372077142944661</v>
      </c>
      <c r="AR123" s="224">
        <v>0</v>
      </c>
      <c r="AS123" s="233">
        <v>0</v>
      </c>
      <c r="AT123" s="234">
        <v>130049.56940294428</v>
      </c>
      <c r="AU123" s="254"/>
      <c r="AV123" s="221">
        <v>557.34</v>
      </c>
      <c r="AW123" s="221">
        <v>2011254.28</v>
      </c>
      <c r="AX123" s="271">
        <v>2.3770002287679839E-3</v>
      </c>
      <c r="AY123" s="298">
        <v>37437.753603095749</v>
      </c>
      <c r="AZ123" s="213"/>
      <c r="BA123" s="221">
        <v>88.793462582348127</v>
      </c>
      <c r="BB123" s="272">
        <v>0.87661544724952334</v>
      </c>
      <c r="BC123" s="221">
        <v>-2.6192786150092764</v>
      </c>
      <c r="BD123" s="272">
        <v>0.14538306697793249</v>
      </c>
      <c r="BE123" s="221">
        <v>0.42710329010291898</v>
      </c>
      <c r="BF123" s="272">
        <v>0.94187170522839159</v>
      </c>
      <c r="BG123" s="221">
        <v>1337.049180613099</v>
      </c>
      <c r="BH123" s="272">
        <v>-0.65807259264679308</v>
      </c>
      <c r="BI123" s="221">
        <v>0.65548570302566012</v>
      </c>
      <c r="BJ123" s="445">
        <v>0</v>
      </c>
      <c r="BL123" s="412">
        <v>772.5</v>
      </c>
      <c r="BM123" s="425"/>
      <c r="BN123" s="235">
        <v>3619</v>
      </c>
      <c r="BO123" s="302">
        <v>1.63</v>
      </c>
      <c r="BP123" s="232">
        <v>1.63</v>
      </c>
      <c r="BQ123" s="71">
        <v>651162780</v>
      </c>
      <c r="BR123" s="235">
        <v>3609</v>
      </c>
      <c r="BS123" s="302">
        <v>1.63</v>
      </c>
      <c r="BT123" s="232">
        <v>1.63</v>
      </c>
      <c r="BU123" s="71">
        <v>728206560</v>
      </c>
      <c r="BV123" s="235">
        <v>3681</v>
      </c>
      <c r="BW123" s="302">
        <v>1.63</v>
      </c>
      <c r="BX123" s="232">
        <v>1.63</v>
      </c>
      <c r="BY123" s="71">
        <v>742277600</v>
      </c>
      <c r="BZ123" s="463">
        <v>-64253</v>
      </c>
      <c r="CA123" s="235">
        <v>6420943</v>
      </c>
      <c r="CB123" s="235">
        <v>186969</v>
      </c>
      <c r="CC123" s="235">
        <v>-132447</v>
      </c>
      <c r="CD123" s="235">
        <v>-970</v>
      </c>
      <c r="CE123" s="235">
        <v>0</v>
      </c>
      <c r="CF123" s="235">
        <v>706815</v>
      </c>
      <c r="CG123" s="235">
        <v>30381</v>
      </c>
      <c r="CH123" s="235">
        <v>-48962</v>
      </c>
      <c r="CI123" s="235">
        <v>183633</v>
      </c>
      <c r="CJ123" s="235">
        <v>3751</v>
      </c>
      <c r="CK123" s="235">
        <v>431116</v>
      </c>
      <c r="CL123" s="235">
        <v>200405</v>
      </c>
      <c r="CM123" s="235">
        <v>-525</v>
      </c>
      <c r="CN123" s="235">
        <v>0</v>
      </c>
      <c r="CO123" s="235">
        <v>0</v>
      </c>
      <c r="CP123" s="235">
        <v>17208</v>
      </c>
      <c r="CQ123" s="235">
        <v>4002</v>
      </c>
      <c r="CR123" s="235">
        <v>-504</v>
      </c>
      <c r="CS123" s="235">
        <v>0</v>
      </c>
      <c r="CT123" s="235">
        <v>1857</v>
      </c>
      <c r="CU123" s="235">
        <v>56439</v>
      </c>
      <c r="CV123" s="235">
        <v>0</v>
      </c>
      <c r="CW123" s="235">
        <v>7995858</v>
      </c>
      <c r="CX123" s="463">
        <v>-56073</v>
      </c>
      <c r="CY123" s="544">
        <v>6849786</v>
      </c>
      <c r="CZ123" s="544">
        <v>121322</v>
      </c>
      <c r="DA123" s="544">
        <v>-169953</v>
      </c>
      <c r="DB123" s="544">
        <v>-680</v>
      </c>
      <c r="DC123" s="544">
        <v>-69000</v>
      </c>
      <c r="DD123" s="544">
        <v>729527</v>
      </c>
      <c r="DE123" s="544">
        <v>28159</v>
      </c>
      <c r="DF123" s="544">
        <v>-48664</v>
      </c>
      <c r="DG123" s="544">
        <v>238916</v>
      </c>
      <c r="DH123" s="544">
        <v>3071</v>
      </c>
      <c r="DI123" s="544">
        <v>648768</v>
      </c>
      <c r="DJ123" s="544">
        <v>56208</v>
      </c>
      <c r="DK123" s="544">
        <v>-8616</v>
      </c>
      <c r="DL123" s="544">
        <v>0</v>
      </c>
      <c r="DM123" s="544">
        <v>-264900</v>
      </c>
      <c r="DN123" s="544">
        <v>-2394</v>
      </c>
      <c r="DO123" s="544">
        <v>1199</v>
      </c>
      <c r="DP123" s="544">
        <v>-384</v>
      </c>
      <c r="DQ123" s="544">
        <v>0</v>
      </c>
      <c r="DR123" s="544">
        <v>66</v>
      </c>
      <c r="DS123" s="544">
        <v>8232</v>
      </c>
      <c r="DT123" s="544">
        <v>0</v>
      </c>
      <c r="DU123" s="544">
        <v>8064590</v>
      </c>
      <c r="DV123" s="463">
        <v>-81729</v>
      </c>
      <c r="DW123" s="235">
        <v>7135676</v>
      </c>
      <c r="DX123" s="235">
        <v>118136</v>
      </c>
      <c r="DY123" s="235">
        <v>-170318</v>
      </c>
      <c r="DZ123" s="235">
        <v>-945</v>
      </c>
      <c r="EA123" s="235">
        <v>0</v>
      </c>
      <c r="EB123" s="235">
        <v>812941</v>
      </c>
      <c r="EC123" s="235">
        <v>21703</v>
      </c>
      <c r="ED123" s="235">
        <v>-48907</v>
      </c>
      <c r="EE123" s="235">
        <v>210404</v>
      </c>
      <c r="EF123" s="235">
        <v>6553</v>
      </c>
      <c r="EG123" s="235">
        <v>8669</v>
      </c>
      <c r="EH123" s="235">
        <v>216895</v>
      </c>
      <c r="EI123" s="235">
        <v>-9805</v>
      </c>
      <c r="EJ123" s="235">
        <v>0</v>
      </c>
      <c r="EK123" s="235">
        <v>0</v>
      </c>
      <c r="EL123" s="235">
        <v>1969</v>
      </c>
      <c r="EM123" s="235">
        <v>1076</v>
      </c>
      <c r="EN123" s="235">
        <v>-23</v>
      </c>
      <c r="EO123" s="235">
        <v>0</v>
      </c>
      <c r="EP123" s="235">
        <v>161</v>
      </c>
      <c r="EQ123" s="235">
        <v>11794</v>
      </c>
      <c r="ER123" s="235">
        <v>0</v>
      </c>
      <c r="ES123" s="235">
        <v>8234250</v>
      </c>
      <c r="ET123" s="254"/>
      <c r="EU123" s="254"/>
      <c r="EV123" s="254"/>
      <c r="EW123" s="254"/>
      <c r="EY123" s="397">
        <v>86.850845389591242</v>
      </c>
      <c r="EZ123" s="226">
        <v>0.81722987599117392</v>
      </c>
      <c r="FA123" s="397">
        <v>-3.8084710422279193</v>
      </c>
      <c r="FB123" s="226">
        <v>8.9179224813757507E-2</v>
      </c>
      <c r="FC123" s="221">
        <v>0.32810558003648094</v>
      </c>
      <c r="FD123" s="226">
        <v>0.84042415571087725</v>
      </c>
      <c r="FE123" s="221">
        <v>1356.7225846485512</v>
      </c>
      <c r="FF123" s="226">
        <v>-0.67525354659148695</v>
      </c>
      <c r="FG123" s="221">
        <v>0.60552170077682388</v>
      </c>
      <c r="FH123" s="226">
        <v>0</v>
      </c>
      <c r="FI123" s="232"/>
      <c r="FJ123" s="393">
        <v>772.5</v>
      </c>
      <c r="FK123" s="430"/>
      <c r="FL123" s="468">
        <v>0.65643047025391876</v>
      </c>
      <c r="FM123" s="469">
        <v>17452.998421329525</v>
      </c>
      <c r="FN123" s="472">
        <v>16.073608946741221</v>
      </c>
      <c r="FO123" s="386">
        <v>115674.07775224901</v>
      </c>
      <c r="FQ123" s="390">
        <v>537.80999999999995</v>
      </c>
      <c r="FR123" s="391">
        <v>1955656.43</v>
      </c>
      <c r="FS123" s="392">
        <v>2.2908774089763738E-3</v>
      </c>
      <c r="FT123" s="278">
        <v>36654.03854362198</v>
      </c>
      <c r="FV123" s="555">
        <v>0</v>
      </c>
      <c r="FW123" s="551">
        <v>0</v>
      </c>
      <c r="FX123" s="547">
        <v>19260</v>
      </c>
      <c r="FY123" s="545">
        <v>23874</v>
      </c>
      <c r="FZ123" s="555">
        <v>0</v>
      </c>
    </row>
    <row r="124" spans="1:182" x14ac:dyDescent="0.2">
      <c r="A124" s="65">
        <v>121</v>
      </c>
      <c r="B124" s="65">
        <v>581</v>
      </c>
      <c r="C124" s="66">
        <v>1211</v>
      </c>
      <c r="D124" s="67" t="s">
        <v>55</v>
      </c>
      <c r="E124" s="75"/>
      <c r="F124" s="220">
        <v>5550.333333333333</v>
      </c>
      <c r="G124" s="220">
        <v>19583890.666666668</v>
      </c>
      <c r="H124" s="214">
        <v>1.7366666666666666</v>
      </c>
      <c r="I124" s="220">
        <v>11277964.922133135</v>
      </c>
      <c r="J124" s="220">
        <v>2184828</v>
      </c>
      <c r="K124" s="209">
        <v>0</v>
      </c>
      <c r="L124" s="216">
        <v>1.65</v>
      </c>
      <c r="M124" s="220">
        <v>18608642.12151967</v>
      </c>
      <c r="N124" s="220">
        <v>1757179.6133333333</v>
      </c>
      <c r="O124" s="220">
        <v>173733.66666666666</v>
      </c>
      <c r="P124" s="220">
        <v>20539555.401519671</v>
      </c>
      <c r="Q124" s="221">
        <v>3700.5985348963436</v>
      </c>
      <c r="R124" s="221">
        <v>2681.4037114060652</v>
      </c>
      <c r="S124" s="221">
        <v>138.00974911591499</v>
      </c>
      <c r="T124" s="381">
        <v>3700.5985348963436</v>
      </c>
      <c r="U124" s="222">
        <v>2746.534559255173</v>
      </c>
      <c r="V124" s="222">
        <v>134.73700967738418</v>
      </c>
      <c r="W124" s="223">
        <v>-2093042.2707321837</v>
      </c>
      <c r="X124" s="224">
        <v>-377.10208469140298</v>
      </c>
      <c r="Y124" s="225">
        <v>123.94614194302643</v>
      </c>
      <c r="Z124" s="223">
        <v>0</v>
      </c>
      <c r="AA124" s="224">
        <v>0</v>
      </c>
      <c r="AB124" s="226">
        <v>123.94614194302643</v>
      </c>
      <c r="AC124" s="227">
        <v>0</v>
      </c>
      <c r="AD124" s="228">
        <v>0</v>
      </c>
      <c r="AE124" s="229">
        <v>0</v>
      </c>
      <c r="AF124" s="230">
        <v>0</v>
      </c>
      <c r="AG124" s="231">
        <v>123.94614194302643</v>
      </c>
      <c r="AH124" s="223">
        <v>-2093042.2707321837</v>
      </c>
      <c r="AI124" s="224">
        <v>-377.10208469140298</v>
      </c>
      <c r="AJ124" s="226">
        <v>123.94614194302643</v>
      </c>
      <c r="AK124" s="232">
        <v>0</v>
      </c>
      <c r="AL124" s="444">
        <v>7.6932316377394755E-2</v>
      </c>
      <c r="AM124" s="232">
        <v>0</v>
      </c>
      <c r="AN124" s="232">
        <v>6.1416131163293501</v>
      </c>
      <c r="AO124" s="232">
        <v>0</v>
      </c>
      <c r="AP124" s="223">
        <v>0</v>
      </c>
      <c r="AQ124" s="224">
        <v>138.00974911591499</v>
      </c>
      <c r="AR124" s="224">
        <v>0</v>
      </c>
      <c r="AS124" s="233">
        <v>0</v>
      </c>
      <c r="AT124" s="234">
        <v>0</v>
      </c>
      <c r="AU124" s="254"/>
      <c r="AV124" s="221">
        <v>1334.53</v>
      </c>
      <c r="AW124" s="221">
        <v>7407086.3433333328</v>
      </c>
      <c r="AX124" s="271">
        <v>8.7540626303142244E-3</v>
      </c>
      <c r="AY124" s="298">
        <v>137876.48642744904</v>
      </c>
      <c r="AZ124" s="213"/>
      <c r="BA124" s="221">
        <v>57.528383005140682</v>
      </c>
      <c r="BB124" s="272">
        <v>0.12890187735426031</v>
      </c>
      <c r="BC124" s="221">
        <v>-2.9310848178259996</v>
      </c>
      <c r="BD124" s="272">
        <v>0.11510992650256371</v>
      </c>
      <c r="BE124" s="221">
        <v>0.42000619068647255</v>
      </c>
      <c r="BF124" s="272">
        <v>0.92558252268695673</v>
      </c>
      <c r="BG124" s="221">
        <v>5476.3351374547319</v>
      </c>
      <c r="BH124" s="272">
        <v>0.52611108220186187</v>
      </c>
      <c r="BI124" s="221">
        <v>0.16087081108547971</v>
      </c>
      <c r="BJ124" s="445">
        <v>0</v>
      </c>
      <c r="BL124" s="412">
        <v>1771.98</v>
      </c>
      <c r="BM124" s="425"/>
      <c r="BN124" s="235">
        <v>5556</v>
      </c>
      <c r="BO124" s="302">
        <v>1.77</v>
      </c>
      <c r="BP124" s="232">
        <v>1.77</v>
      </c>
      <c r="BQ124" s="71">
        <v>1344960033</v>
      </c>
      <c r="BR124" s="235">
        <v>5557</v>
      </c>
      <c r="BS124" s="302">
        <v>1.67</v>
      </c>
      <c r="BT124" s="232">
        <v>1.67</v>
      </c>
      <c r="BU124" s="71">
        <v>1545150100</v>
      </c>
      <c r="BV124" s="235">
        <v>5660</v>
      </c>
      <c r="BW124" s="302">
        <v>1.67</v>
      </c>
      <c r="BX124" s="232">
        <v>1.67</v>
      </c>
      <c r="BY124" s="71">
        <v>1624478333</v>
      </c>
      <c r="BZ124" s="463">
        <v>-177782</v>
      </c>
      <c r="CA124" s="235">
        <v>11303019</v>
      </c>
      <c r="CB124" s="235">
        <v>998215</v>
      </c>
      <c r="CC124" s="235">
        <v>-416097</v>
      </c>
      <c r="CD124" s="235">
        <v>-5217</v>
      </c>
      <c r="CE124" s="235">
        <v>0</v>
      </c>
      <c r="CF124" s="235">
        <v>1310097</v>
      </c>
      <c r="CG124" s="235">
        <v>127984</v>
      </c>
      <c r="CH124" s="235">
        <v>-96330</v>
      </c>
      <c r="CI124" s="235">
        <v>488050</v>
      </c>
      <c r="CJ124" s="235">
        <v>1455</v>
      </c>
      <c r="CK124" s="235">
        <v>7539898</v>
      </c>
      <c r="CL124" s="235">
        <v>1417052</v>
      </c>
      <c r="CM124" s="235">
        <v>-1954305</v>
      </c>
      <c r="CN124" s="235">
        <v>0</v>
      </c>
      <c r="CO124" s="235">
        <v>-305000</v>
      </c>
      <c r="CP124" s="235">
        <v>54315</v>
      </c>
      <c r="CQ124" s="235">
        <v>57192</v>
      </c>
      <c r="CR124" s="235">
        <v>-9314</v>
      </c>
      <c r="CS124" s="235">
        <v>0</v>
      </c>
      <c r="CT124" s="235">
        <v>40610</v>
      </c>
      <c r="CU124" s="235">
        <v>51789</v>
      </c>
      <c r="CV124" s="235">
        <v>0</v>
      </c>
      <c r="CW124" s="235">
        <v>20425631</v>
      </c>
      <c r="CX124" s="463">
        <v>-157314</v>
      </c>
      <c r="CY124" s="544">
        <v>10442116</v>
      </c>
      <c r="CZ124" s="544">
        <v>842859</v>
      </c>
      <c r="DA124" s="544">
        <v>-398305</v>
      </c>
      <c r="DB124" s="544">
        <v>-2574</v>
      </c>
      <c r="DC124" s="544">
        <v>0</v>
      </c>
      <c r="DD124" s="544">
        <v>1172813</v>
      </c>
      <c r="DE124" s="544">
        <v>100149</v>
      </c>
      <c r="DF124" s="544">
        <v>-110970</v>
      </c>
      <c r="DG124" s="544">
        <v>782106</v>
      </c>
      <c r="DH124" s="544">
        <v>1115</v>
      </c>
      <c r="DI124" s="544">
        <v>7746641</v>
      </c>
      <c r="DJ124" s="544">
        <v>441393</v>
      </c>
      <c r="DK124" s="544">
        <v>-3301793</v>
      </c>
      <c r="DL124" s="544">
        <v>0</v>
      </c>
      <c r="DM124" s="544">
        <v>1290000</v>
      </c>
      <c r="DN124" s="544">
        <v>33229</v>
      </c>
      <c r="DO124" s="544">
        <v>29224</v>
      </c>
      <c r="DP124" s="544">
        <v>-8750</v>
      </c>
      <c r="DQ124" s="544">
        <v>0</v>
      </c>
      <c r="DR124" s="544">
        <v>1665</v>
      </c>
      <c r="DS124" s="544">
        <v>39569</v>
      </c>
      <c r="DT124" s="544">
        <v>0</v>
      </c>
      <c r="DU124" s="544">
        <v>18943173</v>
      </c>
      <c r="DV124" s="463">
        <v>-166123</v>
      </c>
      <c r="DW124" s="235">
        <v>9977055</v>
      </c>
      <c r="DX124" s="235">
        <v>687801</v>
      </c>
      <c r="DY124" s="235">
        <v>-256388</v>
      </c>
      <c r="DZ124" s="235">
        <v>-5257</v>
      </c>
      <c r="EA124" s="235">
        <v>0</v>
      </c>
      <c r="EB124" s="235">
        <v>1371131</v>
      </c>
      <c r="EC124" s="235">
        <v>92052</v>
      </c>
      <c r="ED124" s="235">
        <v>-87734</v>
      </c>
      <c r="EE124" s="235">
        <v>419563</v>
      </c>
      <c r="EF124" s="235">
        <v>1358</v>
      </c>
      <c r="EG124" s="235">
        <v>-1096900</v>
      </c>
      <c r="EH124" s="235">
        <v>1423557</v>
      </c>
      <c r="EI124" s="235">
        <v>-600031</v>
      </c>
      <c r="EJ124" s="235">
        <v>0</v>
      </c>
      <c r="EK124" s="235">
        <v>2170000</v>
      </c>
      <c r="EL124" s="235">
        <v>81138</v>
      </c>
      <c r="EM124" s="235">
        <v>18051</v>
      </c>
      <c r="EN124" s="235">
        <v>-7770</v>
      </c>
      <c r="EO124" s="235">
        <v>0</v>
      </c>
      <c r="EP124" s="235">
        <v>4224</v>
      </c>
      <c r="EQ124" s="235">
        <v>35344</v>
      </c>
      <c r="ER124" s="235">
        <v>0</v>
      </c>
      <c r="ES124" s="235">
        <v>14061071</v>
      </c>
      <c r="ET124" s="254"/>
      <c r="EU124" s="254"/>
      <c r="EV124" s="254"/>
      <c r="EW124" s="254"/>
      <c r="EY124" s="397">
        <v>59.825268211171647</v>
      </c>
      <c r="EZ124" s="226">
        <v>0.18034904375768895</v>
      </c>
      <c r="FA124" s="397">
        <v>-2.8345467827575042</v>
      </c>
      <c r="FB124" s="226">
        <v>0.15741175368956389</v>
      </c>
      <c r="FC124" s="221">
        <v>0.18894609902561166</v>
      </c>
      <c r="FD124" s="226">
        <v>0.49471423134391962</v>
      </c>
      <c r="FE124" s="221">
        <v>5872.0475452708461</v>
      </c>
      <c r="FF124" s="226">
        <v>0.61173887661662507</v>
      </c>
      <c r="FG124" s="221">
        <v>5.5184038043636835E-2</v>
      </c>
      <c r="FH124" s="226">
        <v>0</v>
      </c>
      <c r="FI124" s="232"/>
      <c r="FJ124" s="393">
        <v>1771.98</v>
      </c>
      <c r="FK124" s="430"/>
      <c r="FL124" s="468">
        <v>7.6372741906635663E-2</v>
      </c>
      <c r="FM124" s="469">
        <v>0</v>
      </c>
      <c r="FN124" s="472">
        <v>6.0969415131461275</v>
      </c>
      <c r="FO124" s="386">
        <v>0</v>
      </c>
      <c r="FQ124" s="390">
        <v>1376.35</v>
      </c>
      <c r="FR124" s="391">
        <v>7695172.8499999996</v>
      </c>
      <c r="FS124" s="392">
        <v>9.0142099449612122E-3</v>
      </c>
      <c r="FT124" s="278">
        <v>144227.3591193794</v>
      </c>
      <c r="FV124" s="555">
        <v>0</v>
      </c>
      <c r="FW124" s="551">
        <v>0</v>
      </c>
      <c r="FX124" s="547">
        <v>521201</v>
      </c>
      <c r="FY124" s="545">
        <v>511080</v>
      </c>
      <c r="FZ124" s="555">
        <v>0</v>
      </c>
    </row>
    <row r="125" spans="1:182" x14ac:dyDescent="0.2">
      <c r="A125" s="65">
        <v>122</v>
      </c>
      <c r="B125" s="65">
        <v>739</v>
      </c>
      <c r="C125" s="66">
        <v>5509</v>
      </c>
      <c r="D125" s="67" t="s">
        <v>294</v>
      </c>
      <c r="E125" s="75">
        <v>371</v>
      </c>
      <c r="F125" s="220">
        <v>3972.6666666666665</v>
      </c>
      <c r="G125" s="220">
        <v>10005173.666666666</v>
      </c>
      <c r="H125" s="214">
        <v>1.59</v>
      </c>
      <c r="I125" s="220">
        <v>6292562.0545073375</v>
      </c>
      <c r="J125" s="220">
        <v>999751.33333333337</v>
      </c>
      <c r="K125" s="209">
        <v>0</v>
      </c>
      <c r="L125" s="216">
        <v>1.65</v>
      </c>
      <c r="M125" s="220">
        <v>10382727.389937105</v>
      </c>
      <c r="N125" s="220">
        <v>839427.82333333325</v>
      </c>
      <c r="O125" s="220">
        <v>4227</v>
      </c>
      <c r="P125" s="220">
        <v>11226382.213270439</v>
      </c>
      <c r="Q125" s="221">
        <v>2825.9059103718173</v>
      </c>
      <c r="R125" s="221">
        <v>2681.4037114060652</v>
      </c>
      <c r="S125" s="221">
        <v>105.38905045708236</v>
      </c>
      <c r="T125" s="381">
        <v>2825.9059103718173</v>
      </c>
      <c r="U125" s="222">
        <v>2746.534559255173</v>
      </c>
      <c r="V125" s="222">
        <v>102.88987265240053</v>
      </c>
      <c r="W125" s="223">
        <v>-212401.85556377261</v>
      </c>
      <c r="X125" s="224">
        <v>-53.46581361732823</v>
      </c>
      <c r="Y125" s="225">
        <v>103.39510178796188</v>
      </c>
      <c r="Z125" s="223">
        <v>0</v>
      </c>
      <c r="AA125" s="224">
        <v>0</v>
      </c>
      <c r="AB125" s="226">
        <v>103.39510178796188</v>
      </c>
      <c r="AC125" s="227">
        <v>0</v>
      </c>
      <c r="AD125" s="228">
        <v>0</v>
      </c>
      <c r="AE125" s="229">
        <v>0</v>
      </c>
      <c r="AF125" s="230">
        <v>0</v>
      </c>
      <c r="AG125" s="231">
        <v>103.39510178796188</v>
      </c>
      <c r="AH125" s="223">
        <v>-212401.85556377261</v>
      </c>
      <c r="AI125" s="224">
        <v>-53.46581361732823</v>
      </c>
      <c r="AJ125" s="226">
        <v>103.39510178796188</v>
      </c>
      <c r="AK125" s="232">
        <v>0</v>
      </c>
      <c r="AL125" s="444">
        <v>4.7826816579963086E-2</v>
      </c>
      <c r="AM125" s="232">
        <v>0</v>
      </c>
      <c r="AN125" s="232">
        <v>3.3091122671589193</v>
      </c>
      <c r="AO125" s="232">
        <v>0</v>
      </c>
      <c r="AP125" s="223">
        <v>0</v>
      </c>
      <c r="AQ125" s="224">
        <v>105.38905045708236</v>
      </c>
      <c r="AR125" s="224">
        <v>0</v>
      </c>
      <c r="AS125" s="233">
        <v>0</v>
      </c>
      <c r="AT125" s="234">
        <v>0</v>
      </c>
      <c r="AU125" s="254"/>
      <c r="AV125" s="221">
        <v>642.91999999999996</v>
      </c>
      <c r="AW125" s="221">
        <v>2554106.853333333</v>
      </c>
      <c r="AX125" s="271">
        <v>3.0185703692678818E-3</v>
      </c>
      <c r="AY125" s="298">
        <v>47542.483315969141</v>
      </c>
      <c r="AZ125" s="213"/>
      <c r="BA125" s="221">
        <v>68.216277393836492</v>
      </c>
      <c r="BB125" s="272">
        <v>0.3845060138574396</v>
      </c>
      <c r="BC125" s="221">
        <v>-0.88425851877743344</v>
      </c>
      <c r="BD125" s="272">
        <v>0.31383547949035412</v>
      </c>
      <c r="BE125" s="221">
        <v>0.31843102804770523</v>
      </c>
      <c r="BF125" s="272">
        <v>0.69244835493603185</v>
      </c>
      <c r="BG125" s="221">
        <v>1410.1139190861766</v>
      </c>
      <c r="BH125" s="272">
        <v>-0.63716993663098997</v>
      </c>
      <c r="BI125" s="221">
        <v>0.50698994622870397</v>
      </c>
      <c r="BJ125" s="445">
        <v>0</v>
      </c>
      <c r="BL125" s="412">
        <v>433.6</v>
      </c>
      <c r="BM125" s="425"/>
      <c r="BN125" s="235">
        <v>3986</v>
      </c>
      <c r="BO125" s="302">
        <v>1.59</v>
      </c>
      <c r="BP125" s="232">
        <v>1.59</v>
      </c>
      <c r="BQ125" s="71">
        <v>639697580</v>
      </c>
      <c r="BR125" s="235">
        <v>3932</v>
      </c>
      <c r="BS125" s="302">
        <v>1.59</v>
      </c>
      <c r="BT125" s="232">
        <v>1.59</v>
      </c>
      <c r="BU125" s="71">
        <v>737867010</v>
      </c>
      <c r="BV125" s="235">
        <v>3904</v>
      </c>
      <c r="BW125" s="302">
        <v>1.59</v>
      </c>
      <c r="BX125" s="232">
        <v>1.59</v>
      </c>
      <c r="BY125" s="71">
        <v>747279430</v>
      </c>
      <c r="BZ125" s="463">
        <v>-86963</v>
      </c>
      <c r="CA125" s="235">
        <v>8598802</v>
      </c>
      <c r="CB125" s="235">
        <v>171865</v>
      </c>
      <c r="CC125" s="235">
        <v>-340198</v>
      </c>
      <c r="CD125" s="235">
        <v>-4531</v>
      </c>
      <c r="CE125" s="235">
        <v>186416</v>
      </c>
      <c r="CF125" s="235">
        <v>1074168</v>
      </c>
      <c r="CG125" s="235">
        <v>62393</v>
      </c>
      <c r="CH125" s="235">
        <v>-58438</v>
      </c>
      <c r="CI125" s="235">
        <v>172089</v>
      </c>
      <c r="CJ125" s="235">
        <v>2066</v>
      </c>
      <c r="CK125" s="235">
        <v>275805</v>
      </c>
      <c r="CL125" s="235">
        <v>91253</v>
      </c>
      <c r="CM125" s="235">
        <v>-3773</v>
      </c>
      <c r="CN125" s="235">
        <v>-947</v>
      </c>
      <c r="CO125" s="235">
        <v>150779</v>
      </c>
      <c r="CP125" s="235">
        <v>7453</v>
      </c>
      <c r="CQ125" s="235">
        <v>538</v>
      </c>
      <c r="CR125" s="235">
        <v>-601</v>
      </c>
      <c r="CS125" s="235">
        <v>0</v>
      </c>
      <c r="CT125" s="235">
        <v>1922</v>
      </c>
      <c r="CU125" s="235">
        <v>5325</v>
      </c>
      <c r="CV125" s="235">
        <v>0</v>
      </c>
      <c r="CW125" s="235">
        <v>10305423</v>
      </c>
      <c r="CX125" s="463">
        <v>-53776</v>
      </c>
      <c r="CY125" s="544">
        <v>9139081</v>
      </c>
      <c r="CZ125" s="544">
        <v>221176</v>
      </c>
      <c r="DA125" s="544">
        <v>-476843</v>
      </c>
      <c r="DB125" s="544">
        <v>-5094</v>
      </c>
      <c r="DC125" s="544">
        <v>186416</v>
      </c>
      <c r="DD125" s="544">
        <v>1090453</v>
      </c>
      <c r="DE125" s="544">
        <v>53865</v>
      </c>
      <c r="DF125" s="544">
        <v>-62545</v>
      </c>
      <c r="DG125" s="544">
        <v>140229</v>
      </c>
      <c r="DH125" s="544">
        <v>1896</v>
      </c>
      <c r="DI125" s="544">
        <v>365081</v>
      </c>
      <c r="DJ125" s="544">
        <v>55569</v>
      </c>
      <c r="DK125" s="544">
        <v>-21088</v>
      </c>
      <c r="DL125" s="544">
        <v>0</v>
      </c>
      <c r="DM125" s="544">
        <v>150779</v>
      </c>
      <c r="DN125" s="544">
        <v>1256</v>
      </c>
      <c r="DO125" s="544">
        <v>1256</v>
      </c>
      <c r="DP125" s="544">
        <v>-576</v>
      </c>
      <c r="DQ125" s="544">
        <v>0</v>
      </c>
      <c r="DR125" s="544">
        <v>-45</v>
      </c>
      <c r="DS125" s="544">
        <v>11253</v>
      </c>
      <c r="DT125" s="544">
        <v>0</v>
      </c>
      <c r="DU125" s="544">
        <v>10798343</v>
      </c>
      <c r="DV125" s="463">
        <v>-108186</v>
      </c>
      <c r="DW125" s="235">
        <v>7937877</v>
      </c>
      <c r="DX125" s="235">
        <v>131430</v>
      </c>
      <c r="DY125" s="235">
        <v>-455957</v>
      </c>
      <c r="DZ125" s="235">
        <v>-4497</v>
      </c>
      <c r="EA125" s="235">
        <v>186416</v>
      </c>
      <c r="EB125" s="235">
        <v>1137089</v>
      </c>
      <c r="EC125" s="235">
        <v>47958</v>
      </c>
      <c r="ED125" s="235">
        <v>-59990</v>
      </c>
      <c r="EE125" s="235">
        <v>69905</v>
      </c>
      <c r="EF125" s="235">
        <v>693</v>
      </c>
      <c r="EG125" s="235">
        <v>403544</v>
      </c>
      <c r="EH125" s="235">
        <v>58400</v>
      </c>
      <c r="EI125" s="235">
        <v>-40690</v>
      </c>
      <c r="EJ125" s="235">
        <v>-4223</v>
      </c>
      <c r="EK125" s="235">
        <v>150779</v>
      </c>
      <c r="EL125" s="235">
        <v>917</v>
      </c>
      <c r="EM125" s="235">
        <v>7119</v>
      </c>
      <c r="EN125" s="235">
        <v>-544</v>
      </c>
      <c r="EO125" s="235">
        <v>0</v>
      </c>
      <c r="EP125" s="235">
        <v>-185</v>
      </c>
      <c r="EQ125" s="235">
        <v>72486</v>
      </c>
      <c r="ER125" s="235">
        <v>0</v>
      </c>
      <c r="ES125" s="235">
        <v>9530341</v>
      </c>
      <c r="ET125" s="254"/>
      <c r="EU125" s="254"/>
      <c r="EV125" s="254"/>
      <c r="EW125" s="254"/>
      <c r="EY125" s="397">
        <v>68.837767785343956</v>
      </c>
      <c r="EZ125" s="226">
        <v>0.39273630162858436</v>
      </c>
      <c r="FA125" s="397">
        <v>-0.56658716777458451</v>
      </c>
      <c r="FB125" s="226">
        <v>0.31630359606202063</v>
      </c>
      <c r="FC125" s="221">
        <v>0.34306126631482559</v>
      </c>
      <c r="FD125" s="226">
        <v>0.87757814000705781</v>
      </c>
      <c r="FE125" s="221">
        <v>1650.2977791633227</v>
      </c>
      <c r="FF125" s="226">
        <v>-0.59157650135612327</v>
      </c>
      <c r="FG125" s="221">
        <v>0.5445486347634465</v>
      </c>
      <c r="FH125" s="226">
        <v>0</v>
      </c>
      <c r="FI125" s="232"/>
      <c r="FJ125" s="393">
        <v>433.6</v>
      </c>
      <c r="FK125" s="430"/>
      <c r="FL125" s="468">
        <v>4.8215192014887498E-2</v>
      </c>
      <c r="FM125" s="469">
        <v>0</v>
      </c>
      <c r="FN125" s="472">
        <v>3.335983759093216</v>
      </c>
      <c r="FO125" s="386">
        <v>0</v>
      </c>
      <c r="FQ125" s="390">
        <v>695.15</v>
      </c>
      <c r="FR125" s="391">
        <v>2739354.4333333331</v>
      </c>
      <c r="FS125" s="392">
        <v>3.208909852587251E-3</v>
      </c>
      <c r="FT125" s="278">
        <v>51342.557641396015</v>
      </c>
      <c r="FV125" s="555">
        <v>0</v>
      </c>
      <c r="FW125" s="551">
        <v>0</v>
      </c>
      <c r="FX125" s="547">
        <v>12681</v>
      </c>
      <c r="FY125" s="545">
        <v>15815</v>
      </c>
      <c r="FZ125" s="555">
        <v>0</v>
      </c>
    </row>
    <row r="126" spans="1:182" x14ac:dyDescent="0.2">
      <c r="A126" s="65">
        <v>123</v>
      </c>
      <c r="B126" s="65">
        <v>582</v>
      </c>
      <c r="C126" s="66">
        <v>1212</v>
      </c>
      <c r="D126" s="67" t="s">
        <v>56</v>
      </c>
      <c r="E126" s="75"/>
      <c r="F126" s="220">
        <v>437</v>
      </c>
      <c r="G126" s="220">
        <v>842179.66666666663</v>
      </c>
      <c r="H126" s="214">
        <v>1.95</v>
      </c>
      <c r="I126" s="220">
        <v>431887.0085470085</v>
      </c>
      <c r="J126" s="220">
        <v>178004</v>
      </c>
      <c r="K126" s="209">
        <v>0</v>
      </c>
      <c r="L126" s="216">
        <v>1.65</v>
      </c>
      <c r="M126" s="220">
        <v>712613.56410256401</v>
      </c>
      <c r="N126" s="220">
        <v>147822.71666666667</v>
      </c>
      <c r="O126" s="220">
        <v>929.66666666666663</v>
      </c>
      <c r="P126" s="220">
        <v>861365.94743589743</v>
      </c>
      <c r="Q126" s="221">
        <v>1971.089124567271</v>
      </c>
      <c r="R126" s="221">
        <v>2681.4037114060652</v>
      </c>
      <c r="S126" s="221">
        <v>73.509599326006679</v>
      </c>
      <c r="T126" s="381">
        <v>1971.089124567271</v>
      </c>
      <c r="U126" s="222">
        <v>2746.534559255173</v>
      </c>
      <c r="V126" s="222">
        <v>71.766405338872076</v>
      </c>
      <c r="W126" s="223">
        <v>114850.76554596465</v>
      </c>
      <c r="X126" s="224">
        <v>262.81639713035389</v>
      </c>
      <c r="Y126" s="225">
        <v>83.311047575384208</v>
      </c>
      <c r="Z126" s="223">
        <v>31508</v>
      </c>
      <c r="AA126" s="224">
        <v>72.100686498855836</v>
      </c>
      <c r="AB126" s="226">
        <v>85.999963317245687</v>
      </c>
      <c r="AC126" s="227">
        <v>0</v>
      </c>
      <c r="AD126" s="228">
        <v>0</v>
      </c>
      <c r="AE126" s="229">
        <v>31508</v>
      </c>
      <c r="AF126" s="230">
        <v>72.100686498855836</v>
      </c>
      <c r="AG126" s="231">
        <v>85.999963317245687</v>
      </c>
      <c r="AH126" s="223">
        <v>146358.76554596465</v>
      </c>
      <c r="AI126" s="224">
        <v>334.91708362920974</v>
      </c>
      <c r="AJ126" s="226">
        <v>85.999963317245687</v>
      </c>
      <c r="AK126" s="232">
        <v>0</v>
      </c>
      <c r="AL126" s="444">
        <v>5.0137299771167045</v>
      </c>
      <c r="AM126" s="232">
        <v>128248.92829477841</v>
      </c>
      <c r="AN126" s="232">
        <v>52.620137299771166</v>
      </c>
      <c r="AO126" s="232">
        <v>141846.28531724517</v>
      </c>
      <c r="AP126" s="223">
        <v>270095.21361202357</v>
      </c>
      <c r="AQ126" s="224">
        <v>73.509599326006679</v>
      </c>
      <c r="AR126" s="224">
        <v>0</v>
      </c>
      <c r="AS126" s="233">
        <v>0</v>
      </c>
      <c r="AT126" s="234">
        <v>270095.21361202357</v>
      </c>
      <c r="AU126" s="254"/>
      <c r="AV126" s="221">
        <v>386.06</v>
      </c>
      <c r="AW126" s="221">
        <v>168708.22</v>
      </c>
      <c r="AX126" s="271">
        <v>1.9938775595050039E-4</v>
      </c>
      <c r="AY126" s="298">
        <v>3140.3571562203811</v>
      </c>
      <c r="AZ126" s="213"/>
      <c r="BA126" s="221">
        <v>11.020742554058087</v>
      </c>
      <c r="BB126" s="272">
        <v>-0.98334201709068425</v>
      </c>
      <c r="BC126" s="221">
        <v>-8.3905338022949039</v>
      </c>
      <c r="BD126" s="272">
        <v>-0.41494580854028129</v>
      </c>
      <c r="BE126" s="221">
        <v>-0.38424955319487636</v>
      </c>
      <c r="BF126" s="272">
        <v>-0.92033619048789161</v>
      </c>
      <c r="BG126" s="221">
        <v>5442.8810801076916</v>
      </c>
      <c r="BH126" s="272">
        <v>0.51654041011472651</v>
      </c>
      <c r="BI126" s="221">
        <v>-0.70879110655839594</v>
      </c>
      <c r="BJ126" s="445">
        <v>0</v>
      </c>
      <c r="BL126" s="412">
        <v>47.25</v>
      </c>
      <c r="BM126" s="425"/>
      <c r="BN126" s="235">
        <v>435</v>
      </c>
      <c r="BO126" s="302">
        <v>1.95</v>
      </c>
      <c r="BP126" s="232">
        <v>1.95</v>
      </c>
      <c r="BQ126" s="71">
        <v>104930640</v>
      </c>
      <c r="BR126" s="235">
        <v>434</v>
      </c>
      <c r="BS126" s="302">
        <v>1.95</v>
      </c>
      <c r="BT126" s="232">
        <v>1.95</v>
      </c>
      <c r="BU126" s="71">
        <v>145711110</v>
      </c>
      <c r="BV126" s="235">
        <v>417</v>
      </c>
      <c r="BW126" s="302">
        <v>1.95</v>
      </c>
      <c r="BX126" s="232">
        <v>1.95</v>
      </c>
      <c r="BY126" s="71">
        <v>151691770</v>
      </c>
      <c r="BZ126" s="463">
        <v>-3271</v>
      </c>
      <c r="CA126" s="235">
        <v>729476</v>
      </c>
      <c r="CB126" s="235">
        <v>27759</v>
      </c>
      <c r="CC126" s="235">
        <v>-45172</v>
      </c>
      <c r="CD126" s="235">
        <v>0</v>
      </c>
      <c r="CE126" s="235">
        <v>0</v>
      </c>
      <c r="CF126" s="235">
        <v>85074</v>
      </c>
      <c r="CG126" s="235">
        <v>11694</v>
      </c>
      <c r="CH126" s="235">
        <v>-9302</v>
      </c>
      <c r="CI126" s="235">
        <v>18724</v>
      </c>
      <c r="CJ126" s="235">
        <v>123</v>
      </c>
      <c r="CK126" s="235">
        <v>-33816</v>
      </c>
      <c r="CL126" s="235">
        <v>29428</v>
      </c>
      <c r="CM126" s="235">
        <v>-72502</v>
      </c>
      <c r="CN126" s="235">
        <v>0</v>
      </c>
      <c r="CO126" s="235">
        <v>-56000</v>
      </c>
      <c r="CP126" s="235">
        <v>3239</v>
      </c>
      <c r="CQ126" s="235">
        <v>949</v>
      </c>
      <c r="CR126" s="235">
        <v>-646</v>
      </c>
      <c r="CS126" s="235">
        <v>0</v>
      </c>
      <c r="CT126" s="235">
        <v>0</v>
      </c>
      <c r="CU126" s="235">
        <v>926</v>
      </c>
      <c r="CV126" s="235">
        <v>0</v>
      </c>
      <c r="CW126" s="235">
        <v>686683</v>
      </c>
      <c r="CX126" s="463">
        <v>-3752</v>
      </c>
      <c r="CY126" s="544">
        <v>789434</v>
      </c>
      <c r="CZ126" s="544">
        <v>40782</v>
      </c>
      <c r="DA126" s="544">
        <v>-55504</v>
      </c>
      <c r="DB126" s="544">
        <v>0</v>
      </c>
      <c r="DC126" s="544">
        <v>0</v>
      </c>
      <c r="DD126" s="544">
        <v>100852</v>
      </c>
      <c r="DE126" s="544">
        <v>12913</v>
      </c>
      <c r="DF126" s="544">
        <v>-10163</v>
      </c>
      <c r="DG126" s="544">
        <v>30435</v>
      </c>
      <c r="DH126" s="544">
        <v>85</v>
      </c>
      <c r="DI126" s="544">
        <v>91220</v>
      </c>
      <c r="DJ126" s="544">
        <v>6563</v>
      </c>
      <c r="DK126" s="544">
        <v>-39317</v>
      </c>
      <c r="DL126" s="544">
        <v>0</v>
      </c>
      <c r="DM126" s="544">
        <v>-22000</v>
      </c>
      <c r="DN126" s="544">
        <v>-427</v>
      </c>
      <c r="DO126" s="544">
        <v>11</v>
      </c>
      <c r="DP126" s="544">
        <v>-1341</v>
      </c>
      <c r="DQ126" s="544">
        <v>0</v>
      </c>
      <c r="DR126" s="544">
        <v>0</v>
      </c>
      <c r="DS126" s="544">
        <v>1163</v>
      </c>
      <c r="DT126" s="544">
        <v>0</v>
      </c>
      <c r="DU126" s="544">
        <v>940954</v>
      </c>
      <c r="DV126" s="463">
        <v>-4867</v>
      </c>
      <c r="DW126" s="235">
        <v>700009</v>
      </c>
      <c r="DX126" s="235">
        <v>19345</v>
      </c>
      <c r="DY126" s="235">
        <v>-24532</v>
      </c>
      <c r="DZ126" s="235">
        <v>0</v>
      </c>
      <c r="EA126" s="235">
        <v>0</v>
      </c>
      <c r="EB126" s="235">
        <v>152921</v>
      </c>
      <c r="EC126" s="235">
        <v>11431</v>
      </c>
      <c r="ED126" s="235">
        <v>-7643</v>
      </c>
      <c r="EE126" s="235">
        <v>27394</v>
      </c>
      <c r="EF126" s="235">
        <v>30</v>
      </c>
      <c r="EG126" s="235">
        <v>23010</v>
      </c>
      <c r="EH126" s="235">
        <v>6317</v>
      </c>
      <c r="EI126" s="235">
        <v>-126941</v>
      </c>
      <c r="EJ126" s="235">
        <v>0</v>
      </c>
      <c r="EK126" s="235">
        <v>78000</v>
      </c>
      <c r="EL126" s="235">
        <v>4415</v>
      </c>
      <c r="EM126" s="235">
        <v>3</v>
      </c>
      <c r="EN126" s="235">
        <v>-1463</v>
      </c>
      <c r="EO126" s="235">
        <v>0</v>
      </c>
      <c r="EP126" s="235">
        <v>0</v>
      </c>
      <c r="EQ126" s="235">
        <v>6853</v>
      </c>
      <c r="ER126" s="235">
        <v>0</v>
      </c>
      <c r="ES126" s="235">
        <v>864282</v>
      </c>
      <c r="ET126" s="254"/>
      <c r="EU126" s="254"/>
      <c r="EV126" s="254"/>
      <c r="EW126" s="254"/>
      <c r="EY126" s="397">
        <v>9.6844892807130645</v>
      </c>
      <c r="EZ126" s="226">
        <v>-1.0012612805378187</v>
      </c>
      <c r="FA126" s="397">
        <v>-12.670891135796005</v>
      </c>
      <c r="FB126" s="226">
        <v>-0.53171642396362095</v>
      </c>
      <c r="FC126" s="221">
        <v>-0.30054090204703837</v>
      </c>
      <c r="FD126" s="226">
        <v>-0.72130434597613735</v>
      </c>
      <c r="FE126" s="221">
        <v>7039.7591622437794</v>
      </c>
      <c r="FF126" s="226">
        <v>0.94456896451557892</v>
      </c>
      <c r="FG126" s="221">
        <v>-0.79971275374828898</v>
      </c>
      <c r="FH126" s="226">
        <v>0</v>
      </c>
      <c r="FI126" s="232"/>
      <c r="FJ126" s="393">
        <v>47.25</v>
      </c>
      <c r="FK126" s="430"/>
      <c r="FL126" s="468">
        <v>5.1111975116640744</v>
      </c>
      <c r="FM126" s="469">
        <v>128003.21078207888</v>
      </c>
      <c r="FN126" s="472">
        <v>53.643079315707617</v>
      </c>
      <c r="FO126" s="386">
        <v>140369.21347318109</v>
      </c>
      <c r="FQ126" s="390">
        <v>350.83</v>
      </c>
      <c r="FR126" s="391">
        <v>150389.12666666668</v>
      </c>
      <c r="FS126" s="392">
        <v>1.7616747377061169E-4</v>
      </c>
      <c r="FT126" s="278">
        <v>2818.6795803297869</v>
      </c>
      <c r="FV126" s="555">
        <v>0</v>
      </c>
      <c r="FW126" s="551">
        <v>0</v>
      </c>
      <c r="FX126" s="547">
        <v>2789</v>
      </c>
      <c r="FY126" s="545">
        <v>2168</v>
      </c>
      <c r="FZ126" s="555">
        <v>0</v>
      </c>
    </row>
    <row r="127" spans="1:182" x14ac:dyDescent="0.2">
      <c r="A127" s="65">
        <v>124</v>
      </c>
      <c r="B127" s="65">
        <v>362</v>
      </c>
      <c r="C127" s="66">
        <v>2113</v>
      </c>
      <c r="D127" s="67" t="s">
        <v>119</v>
      </c>
      <c r="E127" s="75">
        <v>351</v>
      </c>
      <c r="F127" s="220">
        <v>11256.333333333334</v>
      </c>
      <c r="G127" s="220">
        <v>37902758.666666664</v>
      </c>
      <c r="H127" s="214">
        <v>1.3233333333333335</v>
      </c>
      <c r="I127" s="220">
        <v>28653938.994947743</v>
      </c>
      <c r="J127" s="220">
        <v>2659493</v>
      </c>
      <c r="K127" s="209">
        <v>0</v>
      </c>
      <c r="L127" s="216">
        <v>1.65</v>
      </c>
      <c r="M127" s="220">
        <v>47278999.34166377</v>
      </c>
      <c r="N127" s="220">
        <v>3022151.39</v>
      </c>
      <c r="O127" s="220">
        <v>425583.33333333331</v>
      </c>
      <c r="P127" s="220">
        <v>50726734.064997099</v>
      </c>
      <c r="Q127" s="221">
        <v>4506.5060320113507</v>
      </c>
      <c r="R127" s="221">
        <v>2681.4037114060652</v>
      </c>
      <c r="S127" s="221">
        <v>168.0651821596922</v>
      </c>
      <c r="T127" s="381">
        <v>4506.5060320113507</v>
      </c>
      <c r="U127" s="222">
        <v>2746.534559255173</v>
      </c>
      <c r="V127" s="222">
        <v>164.07971335461588</v>
      </c>
      <c r="W127" s="223">
        <v>-7601265.232624121</v>
      </c>
      <c r="X127" s="224">
        <v>-675.2878586239558</v>
      </c>
      <c r="Y127" s="225">
        <v>142.88106476060608</v>
      </c>
      <c r="Z127" s="223">
        <v>0</v>
      </c>
      <c r="AA127" s="224">
        <v>0</v>
      </c>
      <c r="AB127" s="226">
        <v>142.88106476060608</v>
      </c>
      <c r="AC127" s="227">
        <v>0</v>
      </c>
      <c r="AD127" s="228">
        <v>0</v>
      </c>
      <c r="AE127" s="229">
        <v>0</v>
      </c>
      <c r="AF127" s="230">
        <v>0</v>
      </c>
      <c r="AG127" s="231">
        <v>142.88106476060608</v>
      </c>
      <c r="AH127" s="223">
        <v>-7601265.232624121</v>
      </c>
      <c r="AI127" s="224">
        <v>-675.2878586239558</v>
      </c>
      <c r="AJ127" s="226">
        <v>142.88106476060608</v>
      </c>
      <c r="AK127" s="232">
        <v>0</v>
      </c>
      <c r="AL127" s="444">
        <v>3.7312327874677954E-2</v>
      </c>
      <c r="AM127" s="232">
        <v>0</v>
      </c>
      <c r="AN127" s="232">
        <v>3.4825727738458347</v>
      </c>
      <c r="AO127" s="232">
        <v>0</v>
      </c>
      <c r="AP127" s="223">
        <v>0</v>
      </c>
      <c r="AQ127" s="224">
        <v>168.0651821596922</v>
      </c>
      <c r="AR127" s="224">
        <v>0</v>
      </c>
      <c r="AS127" s="233">
        <v>0</v>
      </c>
      <c r="AT127" s="234">
        <v>0</v>
      </c>
      <c r="AU127" s="254"/>
      <c r="AV127" s="221">
        <v>1249.1099999999999</v>
      </c>
      <c r="AW127" s="221">
        <v>14060398.529999999</v>
      </c>
      <c r="AX127" s="271">
        <v>1.6617277514198267E-2</v>
      </c>
      <c r="AY127" s="298">
        <v>261722.1208486227</v>
      </c>
      <c r="AZ127" s="213"/>
      <c r="BA127" s="221">
        <v>9.5895555160873442</v>
      </c>
      <c r="BB127" s="272">
        <v>-1.0175692758669279</v>
      </c>
      <c r="BC127" s="221">
        <v>-1.1844854202776329</v>
      </c>
      <c r="BD127" s="272">
        <v>0.28468656878397358</v>
      </c>
      <c r="BE127" s="221">
        <v>-0.30719097722266875</v>
      </c>
      <c r="BF127" s="272">
        <v>-0.74347221596253354</v>
      </c>
      <c r="BG127" s="221">
        <v>2651.7007715827308</v>
      </c>
      <c r="BH127" s="272">
        <v>-0.28197174617908155</v>
      </c>
      <c r="BI127" s="221">
        <v>-0.29859579421660154</v>
      </c>
      <c r="BJ127" s="445">
        <v>0</v>
      </c>
      <c r="BL127" s="412">
        <v>3703.9</v>
      </c>
      <c r="BM127" s="425"/>
      <c r="BN127" s="235">
        <v>11217</v>
      </c>
      <c r="BO127" s="302">
        <v>1.34</v>
      </c>
      <c r="BP127" s="232">
        <v>1.34</v>
      </c>
      <c r="BQ127" s="71">
        <v>2276828218</v>
      </c>
      <c r="BR127" s="235">
        <v>11277</v>
      </c>
      <c r="BS127" s="302">
        <v>1.29</v>
      </c>
      <c r="BT127" s="232">
        <v>1.29</v>
      </c>
      <c r="BU127" s="71">
        <v>2680512255</v>
      </c>
      <c r="BV127" s="235">
        <v>11288</v>
      </c>
      <c r="BW127" s="302">
        <v>1.29</v>
      </c>
      <c r="BX127" s="232">
        <v>1.29</v>
      </c>
      <c r="BY127" s="71">
        <v>2812939000</v>
      </c>
      <c r="BZ127" s="463">
        <v>-420575</v>
      </c>
      <c r="CA127" s="235">
        <v>20052654</v>
      </c>
      <c r="CB127" s="235">
        <v>1157308</v>
      </c>
      <c r="CC127" s="235">
        <v>-1178299</v>
      </c>
      <c r="CD127" s="235">
        <v>-27154</v>
      </c>
      <c r="CE127" s="235">
        <v>0</v>
      </c>
      <c r="CF127" s="235">
        <v>2048992</v>
      </c>
      <c r="CG127" s="235">
        <v>171185</v>
      </c>
      <c r="CH127" s="235">
        <v>-254484</v>
      </c>
      <c r="CI127" s="235">
        <v>450905</v>
      </c>
      <c r="CJ127" s="235">
        <v>20305</v>
      </c>
      <c r="CK127" s="235">
        <v>27108692</v>
      </c>
      <c r="CL127" s="235">
        <v>1042480</v>
      </c>
      <c r="CM127" s="235">
        <v>-13498443</v>
      </c>
      <c r="CN127" s="235">
        <v>-19267</v>
      </c>
      <c r="CO127" s="235">
        <v>917000</v>
      </c>
      <c r="CP127" s="235">
        <v>84948</v>
      </c>
      <c r="CQ127" s="235">
        <v>21729</v>
      </c>
      <c r="CR127" s="235">
        <v>-11256</v>
      </c>
      <c r="CS127" s="235">
        <v>0</v>
      </c>
      <c r="CT127" s="235">
        <v>375348</v>
      </c>
      <c r="CU127" s="235">
        <v>58514</v>
      </c>
      <c r="CV127" s="235">
        <v>0</v>
      </c>
      <c r="CW127" s="235">
        <v>38100582</v>
      </c>
      <c r="CX127" s="463">
        <v>-275685</v>
      </c>
      <c r="CY127" s="544">
        <v>20494600</v>
      </c>
      <c r="CZ127" s="544">
        <v>942754</v>
      </c>
      <c r="DA127" s="544">
        <v>-1052491</v>
      </c>
      <c r="DB127" s="544">
        <v>-28871</v>
      </c>
      <c r="DC127" s="544">
        <v>0</v>
      </c>
      <c r="DD127" s="544">
        <v>2200434</v>
      </c>
      <c r="DE127" s="544">
        <v>165089</v>
      </c>
      <c r="DF127" s="544">
        <v>-188089</v>
      </c>
      <c r="DG127" s="544">
        <v>616805</v>
      </c>
      <c r="DH127" s="544">
        <v>19490</v>
      </c>
      <c r="DI127" s="544">
        <v>29207469</v>
      </c>
      <c r="DJ127" s="544">
        <v>304698</v>
      </c>
      <c r="DK127" s="544">
        <v>-714592</v>
      </c>
      <c r="DL127" s="544">
        <v>0</v>
      </c>
      <c r="DM127" s="544">
        <v>-13949000</v>
      </c>
      <c r="DN127" s="544">
        <v>289890</v>
      </c>
      <c r="DO127" s="544">
        <v>24753</v>
      </c>
      <c r="DP127" s="544">
        <v>-14393</v>
      </c>
      <c r="DQ127" s="544">
        <v>0</v>
      </c>
      <c r="DR127" s="544">
        <v>127023</v>
      </c>
      <c r="DS127" s="544">
        <v>28532</v>
      </c>
      <c r="DT127" s="544">
        <v>0</v>
      </c>
      <c r="DU127" s="544">
        <v>38198416</v>
      </c>
      <c r="DV127" s="463">
        <v>-313976</v>
      </c>
      <c r="DW127" s="235">
        <v>19026194</v>
      </c>
      <c r="DX127" s="235">
        <v>1020658</v>
      </c>
      <c r="DY127" s="235">
        <v>-973189</v>
      </c>
      <c r="DZ127" s="235">
        <v>-17923</v>
      </c>
      <c r="EA127" s="235">
        <v>0</v>
      </c>
      <c r="EB127" s="235">
        <v>2472547</v>
      </c>
      <c r="EC127" s="235">
        <v>173005</v>
      </c>
      <c r="ED127" s="235">
        <v>-182554</v>
      </c>
      <c r="EE127" s="235">
        <v>693528</v>
      </c>
      <c r="EF127" s="235">
        <v>20743</v>
      </c>
      <c r="EG127" s="235">
        <v>30097260</v>
      </c>
      <c r="EH127" s="235">
        <v>1458463</v>
      </c>
      <c r="EI127" s="235">
        <v>-8588673</v>
      </c>
      <c r="EJ127" s="235">
        <v>0</v>
      </c>
      <c r="EK127" s="235">
        <v>-3511068</v>
      </c>
      <c r="EL127" s="235">
        <v>-327818</v>
      </c>
      <c r="EM127" s="235">
        <v>16784</v>
      </c>
      <c r="EN127" s="235">
        <v>-9848</v>
      </c>
      <c r="EO127" s="235">
        <v>0</v>
      </c>
      <c r="EP127" s="235">
        <v>226</v>
      </c>
      <c r="EQ127" s="235">
        <v>63389</v>
      </c>
      <c r="ER127" s="235">
        <v>0</v>
      </c>
      <c r="ES127" s="235">
        <v>41117748</v>
      </c>
      <c r="ET127" s="254"/>
      <c r="EU127" s="254"/>
      <c r="EV127" s="254"/>
      <c r="EW127" s="254"/>
      <c r="EY127" s="397">
        <v>10.049025955174749</v>
      </c>
      <c r="EZ127" s="226">
        <v>-0.99267066213666311</v>
      </c>
      <c r="FA127" s="397">
        <v>-0.56790158221166642</v>
      </c>
      <c r="FB127" s="226">
        <v>0.31621150900272327</v>
      </c>
      <c r="FC127" s="221">
        <v>-0.32356726719899226</v>
      </c>
      <c r="FD127" s="226">
        <v>-0.77850808730444943</v>
      </c>
      <c r="FE127" s="221">
        <v>2881.9985976179291</v>
      </c>
      <c r="FF127" s="226">
        <v>-0.24050772229047646</v>
      </c>
      <c r="FG127" s="221">
        <v>-0.30361487953697819</v>
      </c>
      <c r="FH127" s="226">
        <v>0</v>
      </c>
      <c r="FI127" s="232"/>
      <c r="FJ127" s="393">
        <v>3686.5</v>
      </c>
      <c r="FK127" s="430"/>
      <c r="FL127" s="468">
        <v>3.7297969332780775E-2</v>
      </c>
      <c r="FM127" s="469">
        <v>0</v>
      </c>
      <c r="FN127" s="472">
        <v>3.4812326090817596</v>
      </c>
      <c r="FO127" s="386">
        <v>0</v>
      </c>
      <c r="FQ127" s="390">
        <v>1320.37</v>
      </c>
      <c r="FR127" s="391">
        <v>14868246.446666665</v>
      </c>
      <c r="FS127" s="392">
        <v>1.741682709358203E-2</v>
      </c>
      <c r="FT127" s="278">
        <v>278669.23349731247</v>
      </c>
      <c r="FV127" s="555">
        <v>0</v>
      </c>
      <c r="FW127" s="551">
        <v>0</v>
      </c>
      <c r="FX127" s="547">
        <v>1276750</v>
      </c>
      <c r="FY127" s="545">
        <v>1327699</v>
      </c>
      <c r="FZ127" s="555">
        <v>0</v>
      </c>
    </row>
    <row r="128" spans="1:182" x14ac:dyDescent="0.2">
      <c r="A128" s="65">
        <v>125</v>
      </c>
      <c r="B128" s="65">
        <v>868</v>
      </c>
      <c r="C128" s="66">
        <v>2608</v>
      </c>
      <c r="D128" s="67" t="s">
        <v>170</v>
      </c>
      <c r="E128" s="75"/>
      <c r="F128" s="220">
        <v>289.66666666666669</v>
      </c>
      <c r="G128" s="220">
        <v>686267.33333333337</v>
      </c>
      <c r="H128" s="214">
        <v>1.49</v>
      </c>
      <c r="I128" s="220">
        <v>460582.10290827742</v>
      </c>
      <c r="J128" s="220">
        <v>57374</v>
      </c>
      <c r="K128" s="209">
        <v>0</v>
      </c>
      <c r="L128" s="216">
        <v>1.65</v>
      </c>
      <c r="M128" s="220">
        <v>759960.46979865769</v>
      </c>
      <c r="N128" s="220">
        <v>67631.043333333335</v>
      </c>
      <c r="O128" s="220">
        <v>3895</v>
      </c>
      <c r="P128" s="220">
        <v>831486.51313199103</v>
      </c>
      <c r="Q128" s="221">
        <v>2870.4942915949055</v>
      </c>
      <c r="R128" s="221">
        <v>2681.4037114060652</v>
      </c>
      <c r="S128" s="221">
        <v>107.05192505643568</v>
      </c>
      <c r="T128" s="381">
        <v>2870.4942915949055</v>
      </c>
      <c r="U128" s="222">
        <v>2746.534559255173</v>
      </c>
      <c r="V128" s="222">
        <v>104.51331412969181</v>
      </c>
      <c r="W128" s="223">
        <v>-20266.098082705965</v>
      </c>
      <c r="X128" s="224">
        <v>-69.963514669870989</v>
      </c>
      <c r="Y128" s="225">
        <v>104.44271278555448</v>
      </c>
      <c r="Z128" s="223">
        <v>0</v>
      </c>
      <c r="AA128" s="224">
        <v>0</v>
      </c>
      <c r="AB128" s="226">
        <v>104.44271278555448</v>
      </c>
      <c r="AC128" s="227">
        <v>0</v>
      </c>
      <c r="AD128" s="228">
        <v>0</v>
      </c>
      <c r="AE128" s="229">
        <v>0</v>
      </c>
      <c r="AF128" s="230">
        <v>0</v>
      </c>
      <c r="AG128" s="231">
        <v>104.44271278555448</v>
      </c>
      <c r="AH128" s="223">
        <v>-20266.098082705965</v>
      </c>
      <c r="AI128" s="224">
        <v>-69.963514669870989</v>
      </c>
      <c r="AJ128" s="226">
        <v>104.44271278555448</v>
      </c>
      <c r="AK128" s="232">
        <v>0</v>
      </c>
      <c r="AL128" s="444">
        <v>0.45224395857307248</v>
      </c>
      <c r="AM128" s="232">
        <v>0</v>
      </c>
      <c r="AN128" s="232">
        <v>11.547756041426927</v>
      </c>
      <c r="AO128" s="232">
        <v>0</v>
      </c>
      <c r="AP128" s="223">
        <v>0</v>
      </c>
      <c r="AQ128" s="224">
        <v>107.05192505643568</v>
      </c>
      <c r="AR128" s="224">
        <v>0</v>
      </c>
      <c r="AS128" s="233">
        <v>0</v>
      </c>
      <c r="AT128" s="234">
        <v>0</v>
      </c>
      <c r="AU128" s="254"/>
      <c r="AV128" s="221">
        <v>122.27</v>
      </c>
      <c r="AW128" s="221">
        <v>35417.543333333335</v>
      </c>
      <c r="AX128" s="271">
        <v>4.1858212282204976E-5</v>
      </c>
      <c r="AY128" s="298">
        <v>659.26684344472835</v>
      </c>
      <c r="AZ128" s="213"/>
      <c r="BA128" s="221">
        <v>136.42112816492977</v>
      </c>
      <c r="BB128" s="272">
        <v>2.0156450719971053</v>
      </c>
      <c r="BC128" s="221">
        <v>-7.8724047293482826</v>
      </c>
      <c r="BD128" s="272">
        <v>-0.3646408624936967</v>
      </c>
      <c r="BE128" s="221">
        <v>1.3514978378936193</v>
      </c>
      <c r="BF128" s="272">
        <v>3.0635316462426179</v>
      </c>
      <c r="BG128" s="221">
        <v>6774.6850392914685</v>
      </c>
      <c r="BH128" s="272">
        <v>0.89754827548279004</v>
      </c>
      <c r="BI128" s="221">
        <v>0.95424689506580918</v>
      </c>
      <c r="BJ128" s="445">
        <v>0</v>
      </c>
      <c r="BL128" s="412">
        <v>19</v>
      </c>
      <c r="BM128" s="425"/>
      <c r="BN128" s="235">
        <v>291</v>
      </c>
      <c r="BO128" s="302">
        <v>1.49</v>
      </c>
      <c r="BP128" s="232">
        <v>1.49</v>
      </c>
      <c r="BQ128" s="71">
        <v>53325140</v>
      </c>
      <c r="BR128" s="235">
        <v>306</v>
      </c>
      <c r="BS128" s="302">
        <v>1.49</v>
      </c>
      <c r="BT128" s="232">
        <v>1.49</v>
      </c>
      <c r="BU128" s="71">
        <v>58623050</v>
      </c>
      <c r="BV128" s="235">
        <v>308</v>
      </c>
      <c r="BW128" s="302">
        <v>1.49</v>
      </c>
      <c r="BX128" s="232">
        <v>1.49</v>
      </c>
      <c r="BY128" s="71">
        <v>57929880</v>
      </c>
      <c r="BZ128" s="463">
        <v>-807</v>
      </c>
      <c r="CA128" s="235">
        <v>515635</v>
      </c>
      <c r="CB128" s="235">
        <v>6047</v>
      </c>
      <c r="CC128" s="235">
        <v>-12413</v>
      </c>
      <c r="CD128" s="235">
        <v>-28</v>
      </c>
      <c r="CE128" s="235">
        <v>0</v>
      </c>
      <c r="CF128" s="235">
        <v>25479</v>
      </c>
      <c r="CG128" s="235">
        <v>197</v>
      </c>
      <c r="CH128" s="235">
        <v>-2196</v>
      </c>
      <c r="CI128" s="235">
        <v>864</v>
      </c>
      <c r="CJ128" s="235">
        <v>0</v>
      </c>
      <c r="CK128" s="235">
        <v>79537</v>
      </c>
      <c r="CL128" s="235">
        <v>22451</v>
      </c>
      <c r="CM128" s="235">
        <v>-139424</v>
      </c>
      <c r="CN128" s="235">
        <v>0</v>
      </c>
      <c r="CO128" s="235">
        <v>102000</v>
      </c>
      <c r="CP128" s="235">
        <v>-111</v>
      </c>
      <c r="CQ128" s="235">
        <v>0</v>
      </c>
      <c r="CR128" s="235">
        <v>0</v>
      </c>
      <c r="CS128" s="235">
        <v>0</v>
      </c>
      <c r="CT128" s="235">
        <v>0</v>
      </c>
      <c r="CU128" s="235">
        <v>0</v>
      </c>
      <c r="CV128" s="235">
        <v>0</v>
      </c>
      <c r="CW128" s="235">
        <v>597231</v>
      </c>
      <c r="CX128" s="463">
        <v>-99</v>
      </c>
      <c r="CY128" s="544">
        <v>510872</v>
      </c>
      <c r="CZ128" s="544">
        <v>7113</v>
      </c>
      <c r="DA128" s="544">
        <v>-16377</v>
      </c>
      <c r="DB128" s="544">
        <v>0</v>
      </c>
      <c r="DC128" s="544">
        <v>0</v>
      </c>
      <c r="DD128" s="544">
        <v>31848</v>
      </c>
      <c r="DE128" s="544">
        <v>610</v>
      </c>
      <c r="DF128" s="544">
        <v>-2138</v>
      </c>
      <c r="DG128" s="544">
        <v>461</v>
      </c>
      <c r="DH128" s="544">
        <v>0</v>
      </c>
      <c r="DI128" s="544">
        <v>189823</v>
      </c>
      <c r="DJ128" s="544">
        <v>15045</v>
      </c>
      <c r="DK128" s="544">
        <v>0</v>
      </c>
      <c r="DL128" s="544">
        <v>0</v>
      </c>
      <c r="DM128" s="544">
        <v>164480</v>
      </c>
      <c r="DN128" s="544">
        <v>-50</v>
      </c>
      <c r="DO128" s="544">
        <v>0</v>
      </c>
      <c r="DP128" s="544">
        <v>0</v>
      </c>
      <c r="DQ128" s="544">
        <v>0</v>
      </c>
      <c r="DR128" s="544">
        <v>0</v>
      </c>
      <c r="DS128" s="544">
        <v>0</v>
      </c>
      <c r="DT128" s="544">
        <v>0</v>
      </c>
      <c r="DU128" s="544">
        <v>901588</v>
      </c>
      <c r="DV128" s="463">
        <v>-7688</v>
      </c>
      <c r="DW128" s="235">
        <v>532012</v>
      </c>
      <c r="DX128" s="235">
        <v>6230</v>
      </c>
      <c r="DY128" s="235">
        <v>-11288</v>
      </c>
      <c r="DZ128" s="235">
        <v>0</v>
      </c>
      <c r="EA128" s="235">
        <v>-17200</v>
      </c>
      <c r="EB128" s="235">
        <v>32660</v>
      </c>
      <c r="EC128" s="235">
        <v>360</v>
      </c>
      <c r="ED128" s="235">
        <v>-3035</v>
      </c>
      <c r="EE128" s="235">
        <v>1840</v>
      </c>
      <c r="EF128" s="235">
        <v>65</v>
      </c>
      <c r="EG128" s="235">
        <v>210501</v>
      </c>
      <c r="EH128" s="235">
        <v>13135</v>
      </c>
      <c r="EI128" s="235">
        <v>-163119</v>
      </c>
      <c r="EJ128" s="235">
        <v>0</v>
      </c>
      <c r="EK128" s="235">
        <v>0</v>
      </c>
      <c r="EL128" s="235">
        <v>3</v>
      </c>
      <c r="EM128" s="235">
        <v>140</v>
      </c>
      <c r="EN128" s="235">
        <v>0</v>
      </c>
      <c r="EO128" s="235">
        <v>0</v>
      </c>
      <c r="EP128" s="235">
        <v>0</v>
      </c>
      <c r="EQ128" s="235">
        <v>159</v>
      </c>
      <c r="ER128" s="235">
        <v>0</v>
      </c>
      <c r="ES128" s="235">
        <v>594775</v>
      </c>
      <c r="ET128" s="254"/>
      <c r="EU128" s="254"/>
      <c r="EV128" s="254"/>
      <c r="EW128" s="254"/>
      <c r="EY128" s="397">
        <v>111.98916634768382</v>
      </c>
      <c r="EZ128" s="226">
        <v>1.4096359018475548</v>
      </c>
      <c r="FA128" s="397">
        <v>-4.8322453552489337</v>
      </c>
      <c r="FB128" s="226">
        <v>1.7454232139789513E-2</v>
      </c>
      <c r="FC128" s="221">
        <v>0.99071223414214937</v>
      </c>
      <c r="FD128" s="226">
        <v>2.486518942871097</v>
      </c>
      <c r="FE128" s="221">
        <v>6856.4753783437445</v>
      </c>
      <c r="FF128" s="226">
        <v>0.89232801990286847</v>
      </c>
      <c r="FG128" s="221">
        <v>0.7553202642388932</v>
      </c>
      <c r="FH128" s="226">
        <v>0</v>
      </c>
      <c r="FI128" s="232"/>
      <c r="FJ128" s="393">
        <v>19</v>
      </c>
      <c r="FK128" s="430"/>
      <c r="FL128" s="468">
        <v>0.4342541436464088</v>
      </c>
      <c r="FM128" s="469">
        <v>0</v>
      </c>
      <c r="FN128" s="472">
        <v>11.088397790055248</v>
      </c>
      <c r="FO128" s="386">
        <v>0</v>
      </c>
      <c r="FQ128" s="390">
        <v>253.59</v>
      </c>
      <c r="FR128" s="391">
        <v>76499.650000000009</v>
      </c>
      <c r="FS128" s="392">
        <v>8.9612529732331102E-5</v>
      </c>
      <c r="FT128" s="278">
        <v>1433.8004757172976</v>
      </c>
      <c r="FV128" s="555">
        <v>0</v>
      </c>
      <c r="FW128" s="551">
        <v>0</v>
      </c>
      <c r="FX128" s="547">
        <v>11685</v>
      </c>
      <c r="FY128" s="545">
        <v>11642</v>
      </c>
      <c r="FZ128" s="555">
        <v>0</v>
      </c>
    </row>
    <row r="129" spans="1:182" x14ac:dyDescent="0.2">
      <c r="A129" s="65">
        <v>126</v>
      </c>
      <c r="B129" s="65">
        <v>540</v>
      </c>
      <c r="C129" s="66">
        <v>2240</v>
      </c>
      <c r="D129" s="67" t="s">
        <v>536</v>
      </c>
      <c r="E129" s="75">
        <v>351</v>
      </c>
      <c r="F129" s="220">
        <v>5657.666666666667</v>
      </c>
      <c r="G129" s="220">
        <v>12511825.333333334</v>
      </c>
      <c r="H129" s="214">
        <v>1.4799999999999998</v>
      </c>
      <c r="I129" s="220">
        <v>8453936.036036035</v>
      </c>
      <c r="J129" s="220">
        <v>1134267.3333333333</v>
      </c>
      <c r="K129" s="209">
        <v>0</v>
      </c>
      <c r="L129" s="216">
        <v>1.65</v>
      </c>
      <c r="M129" s="220">
        <v>13948994.459459459</v>
      </c>
      <c r="N129" s="220">
        <v>1393641.11</v>
      </c>
      <c r="O129" s="220">
        <v>13434.666666666666</v>
      </c>
      <c r="P129" s="220">
        <v>15356070.236126125</v>
      </c>
      <c r="Q129" s="221">
        <v>2714.2055445930814</v>
      </c>
      <c r="R129" s="221">
        <v>2681.4037114060652</v>
      </c>
      <c r="S129" s="221">
        <v>101.22330826378307</v>
      </c>
      <c r="T129" s="381">
        <v>2714.2055445930814</v>
      </c>
      <c r="U129" s="222">
        <v>2746.534559255173</v>
      </c>
      <c r="V129" s="222">
        <v>98.822916152532997</v>
      </c>
      <c r="W129" s="223">
        <v>-68665.280144264703</v>
      </c>
      <c r="X129" s="224">
        <v>-12.136678279196023</v>
      </c>
      <c r="Y129" s="225">
        <v>100.77068420618332</v>
      </c>
      <c r="Z129" s="223">
        <v>0</v>
      </c>
      <c r="AA129" s="224">
        <v>0</v>
      </c>
      <c r="AB129" s="226">
        <v>100.77068420618332</v>
      </c>
      <c r="AC129" s="227">
        <v>0</v>
      </c>
      <c r="AD129" s="228">
        <v>0</v>
      </c>
      <c r="AE129" s="229">
        <v>0</v>
      </c>
      <c r="AF129" s="230">
        <v>0</v>
      </c>
      <c r="AG129" s="231">
        <v>100.77068420618332</v>
      </c>
      <c r="AH129" s="223">
        <v>-68665.280144264703</v>
      </c>
      <c r="AI129" s="224">
        <v>-12.136678279196023</v>
      </c>
      <c r="AJ129" s="226">
        <v>100.77068420618332</v>
      </c>
      <c r="AK129" s="232">
        <v>0</v>
      </c>
      <c r="AL129" s="444">
        <v>0.23843751841159488</v>
      </c>
      <c r="AM129" s="232">
        <v>0</v>
      </c>
      <c r="AN129" s="232">
        <v>7.4887762917574969</v>
      </c>
      <c r="AO129" s="232">
        <v>0</v>
      </c>
      <c r="AP129" s="223">
        <v>0</v>
      </c>
      <c r="AQ129" s="224">
        <v>101.22330826378307</v>
      </c>
      <c r="AR129" s="224">
        <v>0</v>
      </c>
      <c r="AS129" s="233">
        <v>0</v>
      </c>
      <c r="AT129" s="234">
        <v>0</v>
      </c>
      <c r="AU129" s="254"/>
      <c r="AV129" s="221">
        <v>504.5</v>
      </c>
      <c r="AW129" s="221">
        <v>2854292.8333333335</v>
      </c>
      <c r="AX129" s="271">
        <v>3.3733450739029131E-3</v>
      </c>
      <c r="AY129" s="298">
        <v>53130.184913970879</v>
      </c>
      <c r="AZ129" s="213"/>
      <c r="BA129" s="221">
        <v>62.622136157118199</v>
      </c>
      <c r="BB129" s="272">
        <v>0.25072048152653031</v>
      </c>
      <c r="BC129" s="221">
        <v>-1.3220006917485352</v>
      </c>
      <c r="BD129" s="272">
        <v>0.27133526565677418</v>
      </c>
      <c r="BE129" s="221">
        <v>0.36810721590959883</v>
      </c>
      <c r="BF129" s="272">
        <v>0.80646458108186192</v>
      </c>
      <c r="BG129" s="221">
        <v>2729.3151125301424</v>
      </c>
      <c r="BH129" s="272">
        <v>-0.25976752147888915</v>
      </c>
      <c r="BI129" s="221">
        <v>0.39707196243601384</v>
      </c>
      <c r="BJ129" s="445">
        <v>0</v>
      </c>
      <c r="BL129" s="412">
        <v>506</v>
      </c>
      <c r="BM129" s="425"/>
      <c r="BN129" s="235">
        <v>5665</v>
      </c>
      <c r="BO129" s="302">
        <v>1.48</v>
      </c>
      <c r="BP129" s="232">
        <v>1.48</v>
      </c>
      <c r="BQ129" s="71">
        <v>1066364280</v>
      </c>
      <c r="BR129" s="235">
        <v>5671</v>
      </c>
      <c r="BS129" s="302">
        <v>1.48</v>
      </c>
      <c r="BT129" s="232">
        <v>1.48</v>
      </c>
      <c r="BU129" s="71">
        <v>1225939780</v>
      </c>
      <c r="BV129" s="235">
        <v>5668</v>
      </c>
      <c r="BW129" s="302">
        <v>1.53</v>
      </c>
      <c r="BX129" s="232">
        <v>1.53</v>
      </c>
      <c r="BY129" s="71">
        <v>1246441770</v>
      </c>
      <c r="BZ129" s="463">
        <v>-81415</v>
      </c>
      <c r="CA129" s="235">
        <v>11388437</v>
      </c>
      <c r="CB129" s="235">
        <v>241415</v>
      </c>
      <c r="CC129" s="235">
        <v>-531719</v>
      </c>
      <c r="CD129" s="235">
        <v>-4169</v>
      </c>
      <c r="CE129" s="235">
        <v>-360037</v>
      </c>
      <c r="CF129" s="235">
        <v>1043364</v>
      </c>
      <c r="CG129" s="235">
        <v>65599</v>
      </c>
      <c r="CH129" s="235">
        <v>-86555</v>
      </c>
      <c r="CI129" s="235">
        <v>91036</v>
      </c>
      <c r="CJ129" s="235">
        <v>3850</v>
      </c>
      <c r="CK129" s="235">
        <v>444458</v>
      </c>
      <c r="CL129" s="235">
        <v>526032</v>
      </c>
      <c r="CM129" s="235">
        <v>-134149</v>
      </c>
      <c r="CN129" s="235">
        <v>0</v>
      </c>
      <c r="CO129" s="235">
        <v>-6297</v>
      </c>
      <c r="CP129" s="235">
        <v>22961</v>
      </c>
      <c r="CQ129" s="235">
        <v>6643</v>
      </c>
      <c r="CR129" s="235">
        <v>-242</v>
      </c>
      <c r="CS129" s="235">
        <v>0</v>
      </c>
      <c r="CT129" s="235">
        <v>655</v>
      </c>
      <c r="CU129" s="235">
        <v>15851</v>
      </c>
      <c r="CV129" s="235">
        <v>0</v>
      </c>
      <c r="CW129" s="235">
        <v>12645718</v>
      </c>
      <c r="CX129" s="463">
        <v>-55016</v>
      </c>
      <c r="CY129" s="544">
        <v>10783043</v>
      </c>
      <c r="CZ129" s="544">
        <v>221441</v>
      </c>
      <c r="DA129" s="544">
        <v>-297128</v>
      </c>
      <c r="DB129" s="544">
        <v>-2334</v>
      </c>
      <c r="DC129" s="544">
        <v>-79016</v>
      </c>
      <c r="DD129" s="544">
        <v>1089745</v>
      </c>
      <c r="DE129" s="544">
        <v>54994</v>
      </c>
      <c r="DF129" s="544">
        <v>-60130</v>
      </c>
      <c r="DG129" s="544">
        <v>214074</v>
      </c>
      <c r="DH129" s="544">
        <v>1616</v>
      </c>
      <c r="DI129" s="544">
        <v>446426</v>
      </c>
      <c r="DJ129" s="544">
        <v>218354</v>
      </c>
      <c r="DK129" s="544">
        <v>-100868</v>
      </c>
      <c r="DL129" s="544">
        <v>0</v>
      </c>
      <c r="DM129" s="544">
        <v>0</v>
      </c>
      <c r="DN129" s="544">
        <v>1744</v>
      </c>
      <c r="DO129" s="544">
        <v>2090</v>
      </c>
      <c r="DP129" s="544">
        <v>-919</v>
      </c>
      <c r="DQ129" s="544">
        <v>0</v>
      </c>
      <c r="DR129" s="544">
        <v>3311</v>
      </c>
      <c r="DS129" s="544">
        <v>11799</v>
      </c>
      <c r="DT129" s="544">
        <v>0</v>
      </c>
      <c r="DU129" s="544">
        <v>12453226</v>
      </c>
      <c r="DV129" s="463">
        <v>-74042</v>
      </c>
      <c r="DW129" s="235">
        <v>11012925</v>
      </c>
      <c r="DX129" s="235">
        <v>158382</v>
      </c>
      <c r="DY129" s="235">
        <v>-210672</v>
      </c>
      <c r="DZ129" s="235">
        <v>-4315</v>
      </c>
      <c r="EA129" s="235">
        <v>363097</v>
      </c>
      <c r="EB129" s="235">
        <v>1311827</v>
      </c>
      <c r="EC129" s="235">
        <v>40490</v>
      </c>
      <c r="ED129" s="235">
        <v>-44503</v>
      </c>
      <c r="EE129" s="235">
        <v>137173</v>
      </c>
      <c r="EF129" s="235">
        <v>2074</v>
      </c>
      <c r="EG129" s="235">
        <v>251067</v>
      </c>
      <c r="EH129" s="235">
        <v>219496</v>
      </c>
      <c r="EI129" s="235">
        <v>-139689</v>
      </c>
      <c r="EJ129" s="235">
        <v>0</v>
      </c>
      <c r="EK129" s="235">
        <v>-5452</v>
      </c>
      <c r="EL129" s="235">
        <v>-15176</v>
      </c>
      <c r="EM129" s="235">
        <v>2698</v>
      </c>
      <c r="EN129" s="235">
        <v>-155</v>
      </c>
      <c r="EO129" s="235">
        <v>0</v>
      </c>
      <c r="EP129" s="235">
        <v>-2071</v>
      </c>
      <c r="EQ129" s="235">
        <v>38881</v>
      </c>
      <c r="ER129" s="235">
        <v>0</v>
      </c>
      <c r="ES129" s="235">
        <v>13042035</v>
      </c>
      <c r="ET129" s="254"/>
      <c r="EU129" s="254"/>
      <c r="EV129" s="254"/>
      <c r="EW129" s="254"/>
      <c r="EY129" s="397">
        <v>59.430492133827443</v>
      </c>
      <c r="EZ129" s="226">
        <v>0.1710458079738621</v>
      </c>
      <c r="FA129" s="397">
        <v>-1.7551209706528006</v>
      </c>
      <c r="FB129" s="226">
        <v>0.23303565583342695</v>
      </c>
      <c r="FC129" s="221">
        <v>0.35033615371110755</v>
      </c>
      <c r="FD129" s="226">
        <v>0.89565093499937554</v>
      </c>
      <c r="FE129" s="221">
        <v>2784.0397335382709</v>
      </c>
      <c r="FF129" s="226">
        <v>-0.26842870626307153</v>
      </c>
      <c r="FG129" s="221">
        <v>0.39204027626743404</v>
      </c>
      <c r="FH129" s="226">
        <v>0</v>
      </c>
      <c r="FI129" s="232"/>
      <c r="FJ129" s="393">
        <v>506</v>
      </c>
      <c r="FK129" s="430"/>
      <c r="FL129" s="468">
        <v>0.23800282286520819</v>
      </c>
      <c r="FM129" s="469">
        <v>0</v>
      </c>
      <c r="FN129" s="472">
        <v>7.4751235003528578</v>
      </c>
      <c r="FO129" s="386">
        <v>0</v>
      </c>
      <c r="FQ129" s="390">
        <v>525.86</v>
      </c>
      <c r="FR129" s="391">
        <v>2980574.48</v>
      </c>
      <c r="FS129" s="392">
        <v>3.4914776630798608E-3</v>
      </c>
      <c r="FT129" s="278">
        <v>55863.642609277769</v>
      </c>
      <c r="FV129" s="555">
        <v>0</v>
      </c>
      <c r="FW129" s="551">
        <v>0</v>
      </c>
      <c r="FX129" s="547">
        <v>40304</v>
      </c>
      <c r="FY129" s="545">
        <v>41717</v>
      </c>
      <c r="FZ129" s="555">
        <v>0</v>
      </c>
    </row>
    <row r="130" spans="1:182" x14ac:dyDescent="0.2">
      <c r="A130" s="65">
        <v>127</v>
      </c>
      <c r="B130" s="65">
        <v>738</v>
      </c>
      <c r="C130" s="66">
        <v>5508</v>
      </c>
      <c r="D130" s="67" t="s">
        <v>293</v>
      </c>
      <c r="E130" s="75"/>
      <c r="F130" s="220">
        <v>650.33333333333337</v>
      </c>
      <c r="G130" s="220">
        <v>1658661.3333333333</v>
      </c>
      <c r="H130" s="214">
        <v>1.8999999999999997</v>
      </c>
      <c r="I130" s="220">
        <v>872979.64912280708</v>
      </c>
      <c r="J130" s="220">
        <v>116365</v>
      </c>
      <c r="K130" s="209">
        <v>0</v>
      </c>
      <c r="L130" s="216">
        <v>1.65</v>
      </c>
      <c r="M130" s="220">
        <v>1440416.4210526317</v>
      </c>
      <c r="N130" s="220">
        <v>143962.12</v>
      </c>
      <c r="O130" s="220">
        <v>533</v>
      </c>
      <c r="P130" s="220">
        <v>1584911.5410526318</v>
      </c>
      <c r="Q130" s="221">
        <v>2437.0756653807766</v>
      </c>
      <c r="R130" s="221">
        <v>2681.4037114060652</v>
      </c>
      <c r="S130" s="221">
        <v>90.888054454986616</v>
      </c>
      <c r="T130" s="381">
        <v>2437.0756653807766</v>
      </c>
      <c r="U130" s="222">
        <v>2746.534559255173</v>
      </c>
      <c r="V130" s="222">
        <v>88.732750773821749</v>
      </c>
      <c r="W130" s="223">
        <v>58791.028861425017</v>
      </c>
      <c r="X130" s="224">
        <v>90.401377029356766</v>
      </c>
      <c r="Y130" s="225">
        <v>94.259474306641565</v>
      </c>
      <c r="Z130" s="223">
        <v>0</v>
      </c>
      <c r="AA130" s="224">
        <v>0</v>
      </c>
      <c r="AB130" s="226">
        <v>94.259474306641565</v>
      </c>
      <c r="AC130" s="227">
        <v>0</v>
      </c>
      <c r="AD130" s="228">
        <v>0</v>
      </c>
      <c r="AE130" s="229">
        <v>0</v>
      </c>
      <c r="AF130" s="230">
        <v>0</v>
      </c>
      <c r="AG130" s="231">
        <v>94.259474306641565</v>
      </c>
      <c r="AH130" s="223">
        <v>58791.028861425017</v>
      </c>
      <c r="AI130" s="224">
        <v>90.401377029356766</v>
      </c>
      <c r="AJ130" s="226">
        <v>94.259474306641565</v>
      </c>
      <c r="AK130" s="232">
        <v>0</v>
      </c>
      <c r="AL130" s="444">
        <v>0.70425422860071751</v>
      </c>
      <c r="AM130" s="232">
        <v>4810.7328643020128</v>
      </c>
      <c r="AN130" s="232">
        <v>8.8677601230138379</v>
      </c>
      <c r="AO130" s="232">
        <v>0</v>
      </c>
      <c r="AP130" s="223">
        <v>4810.7328643020128</v>
      </c>
      <c r="AQ130" s="224">
        <v>90.888054454986616</v>
      </c>
      <c r="AR130" s="224">
        <v>0</v>
      </c>
      <c r="AS130" s="233">
        <v>0</v>
      </c>
      <c r="AT130" s="234">
        <v>4810.7328643020128</v>
      </c>
      <c r="AU130" s="254"/>
      <c r="AV130" s="221">
        <v>315.56</v>
      </c>
      <c r="AW130" s="221">
        <v>205219.18666666668</v>
      </c>
      <c r="AX130" s="271">
        <v>2.425382302501533E-4</v>
      </c>
      <c r="AY130" s="298">
        <v>3819.9771264399146</v>
      </c>
      <c r="AZ130" s="213"/>
      <c r="BA130" s="221">
        <v>106.64133139494663</v>
      </c>
      <c r="BB130" s="272">
        <v>1.303452477103721</v>
      </c>
      <c r="BC130" s="221">
        <v>0.43701326594852219</v>
      </c>
      <c r="BD130" s="272">
        <v>0.44211723265567254</v>
      </c>
      <c r="BE130" s="221">
        <v>0.44789735314600637</v>
      </c>
      <c r="BF130" s="272">
        <v>0.98959800421499278</v>
      </c>
      <c r="BG130" s="221">
        <v>1365.8215155105836</v>
      </c>
      <c r="BH130" s="272">
        <v>-0.64984128666114016</v>
      </c>
      <c r="BI130" s="221">
        <v>0.84625225015888161</v>
      </c>
      <c r="BJ130" s="445">
        <v>0</v>
      </c>
      <c r="BL130" s="412">
        <v>36.58</v>
      </c>
      <c r="BM130" s="425"/>
      <c r="BN130" s="235">
        <v>647</v>
      </c>
      <c r="BO130" s="302">
        <v>1.9</v>
      </c>
      <c r="BP130" s="232">
        <v>1.9</v>
      </c>
      <c r="BQ130" s="71">
        <v>109100190</v>
      </c>
      <c r="BR130" s="235">
        <v>644</v>
      </c>
      <c r="BS130" s="302">
        <v>1.9</v>
      </c>
      <c r="BT130" s="232">
        <v>1.9</v>
      </c>
      <c r="BU130" s="71">
        <v>129039030</v>
      </c>
      <c r="BV130" s="235">
        <v>653</v>
      </c>
      <c r="BW130" s="302">
        <v>1.9</v>
      </c>
      <c r="BX130" s="232">
        <v>1.9</v>
      </c>
      <c r="BY130" s="71">
        <v>131809590</v>
      </c>
      <c r="BZ130" s="463">
        <v>-17201</v>
      </c>
      <c r="CA130" s="235">
        <v>1511654</v>
      </c>
      <c r="CB130" s="235">
        <v>14464</v>
      </c>
      <c r="CC130" s="235">
        <v>-43508</v>
      </c>
      <c r="CD130" s="235">
        <v>-206</v>
      </c>
      <c r="CE130" s="235">
        <v>0</v>
      </c>
      <c r="CF130" s="235">
        <v>112195</v>
      </c>
      <c r="CG130" s="235">
        <v>6557</v>
      </c>
      <c r="CH130" s="235">
        <v>-13176</v>
      </c>
      <c r="CI130" s="235">
        <v>-9671</v>
      </c>
      <c r="CJ130" s="235">
        <v>0</v>
      </c>
      <c r="CK130" s="235">
        <v>12744</v>
      </c>
      <c r="CL130" s="235">
        <v>60452</v>
      </c>
      <c r="CM130" s="235">
        <v>0</v>
      </c>
      <c r="CN130" s="235">
        <v>0</v>
      </c>
      <c r="CO130" s="235">
        <v>0</v>
      </c>
      <c r="CP130" s="235">
        <v>-580</v>
      </c>
      <c r="CQ130" s="235">
        <v>83</v>
      </c>
      <c r="CR130" s="235">
        <v>-96</v>
      </c>
      <c r="CS130" s="235">
        <v>0</v>
      </c>
      <c r="CT130" s="235">
        <v>0</v>
      </c>
      <c r="CU130" s="235">
        <v>27</v>
      </c>
      <c r="CV130" s="235">
        <v>0</v>
      </c>
      <c r="CW130" s="235">
        <v>1633738</v>
      </c>
      <c r="CX130" s="463">
        <v>-1857</v>
      </c>
      <c r="CY130" s="544">
        <v>1545575</v>
      </c>
      <c r="CZ130" s="544">
        <v>10692</v>
      </c>
      <c r="DA130" s="544">
        <v>-50413</v>
      </c>
      <c r="DB130" s="544">
        <v>-114</v>
      </c>
      <c r="DC130" s="544">
        <v>0</v>
      </c>
      <c r="DD130" s="544">
        <v>127730</v>
      </c>
      <c r="DE130" s="544">
        <v>2379</v>
      </c>
      <c r="DF130" s="544">
        <v>-12911</v>
      </c>
      <c r="DG130" s="544">
        <v>2598</v>
      </c>
      <c r="DH130" s="544">
        <v>0</v>
      </c>
      <c r="DI130" s="544">
        <v>-2711</v>
      </c>
      <c r="DJ130" s="544">
        <v>85479</v>
      </c>
      <c r="DK130" s="544">
        <v>-166</v>
      </c>
      <c r="DL130" s="544">
        <v>0</v>
      </c>
      <c r="DM130" s="544">
        <v>0</v>
      </c>
      <c r="DN130" s="544">
        <v>218</v>
      </c>
      <c r="DO130" s="544">
        <v>133</v>
      </c>
      <c r="DP130" s="544">
        <v>-496</v>
      </c>
      <c r="DQ130" s="544">
        <v>0</v>
      </c>
      <c r="DR130" s="544">
        <v>0</v>
      </c>
      <c r="DS130" s="544">
        <v>137</v>
      </c>
      <c r="DT130" s="544">
        <v>0</v>
      </c>
      <c r="DU130" s="544">
        <v>1706273</v>
      </c>
      <c r="DV130" s="463">
        <v>-6713</v>
      </c>
      <c r="DW130" s="235">
        <v>1736045</v>
      </c>
      <c r="DX130" s="235">
        <v>14133</v>
      </c>
      <c r="DY130" s="235">
        <v>-42572</v>
      </c>
      <c r="DZ130" s="235">
        <v>-156</v>
      </c>
      <c r="EA130" s="235">
        <v>0</v>
      </c>
      <c r="EB130" s="235">
        <v>143778</v>
      </c>
      <c r="EC130" s="235">
        <v>3096</v>
      </c>
      <c r="ED130" s="235">
        <v>-5631</v>
      </c>
      <c r="EE130" s="235">
        <v>1981</v>
      </c>
      <c r="EF130" s="235">
        <v>0</v>
      </c>
      <c r="EG130" s="235">
        <v>4191</v>
      </c>
      <c r="EH130" s="235">
        <v>2076</v>
      </c>
      <c r="EI130" s="235">
        <v>-66</v>
      </c>
      <c r="EJ130" s="235">
        <v>0</v>
      </c>
      <c r="EK130" s="235">
        <v>0</v>
      </c>
      <c r="EL130" s="235">
        <v>487</v>
      </c>
      <c r="EM130" s="235">
        <v>155</v>
      </c>
      <c r="EN130" s="235">
        <v>0</v>
      </c>
      <c r="EO130" s="235">
        <v>0</v>
      </c>
      <c r="EP130" s="235">
        <v>0</v>
      </c>
      <c r="EQ130" s="235">
        <v>23686</v>
      </c>
      <c r="ER130" s="235">
        <v>0</v>
      </c>
      <c r="ES130" s="235">
        <v>1874490</v>
      </c>
      <c r="ET130" s="254"/>
      <c r="EU130" s="254"/>
      <c r="EV130" s="254"/>
      <c r="EW130" s="254"/>
      <c r="EY130" s="397">
        <v>110.36404501640584</v>
      </c>
      <c r="EZ130" s="226">
        <v>1.3713385282480306</v>
      </c>
      <c r="FA130" s="397">
        <v>0.12615441757702386</v>
      </c>
      <c r="FB130" s="226">
        <v>0.36483664138494737</v>
      </c>
      <c r="FC130" s="221">
        <v>0.25124215995764948</v>
      </c>
      <c r="FD130" s="226">
        <v>0.64947455638057339</v>
      </c>
      <c r="FE130" s="221">
        <v>1453.5728387429072</v>
      </c>
      <c r="FF130" s="226">
        <v>-0.64764854710811914</v>
      </c>
      <c r="FG130" s="221">
        <v>0.75832456828041761</v>
      </c>
      <c r="FH130" s="226">
        <v>0</v>
      </c>
      <c r="FI130" s="232"/>
      <c r="FJ130" s="393">
        <v>36.58</v>
      </c>
      <c r="FK130" s="430"/>
      <c r="FL130" s="468">
        <v>0.70679012345679015</v>
      </c>
      <c r="FM130" s="469">
        <v>5262.4196383147628</v>
      </c>
      <c r="FN130" s="472">
        <v>8.8996913580246915</v>
      </c>
      <c r="FO130" s="386">
        <v>0</v>
      </c>
      <c r="FQ130" s="390">
        <v>328.54</v>
      </c>
      <c r="FR130" s="391">
        <v>212893.92</v>
      </c>
      <c r="FS130" s="392">
        <v>2.4938627478468881E-4</v>
      </c>
      <c r="FT130" s="278">
        <v>3990.1803965550207</v>
      </c>
      <c r="FV130" s="555">
        <v>0</v>
      </c>
      <c r="FW130" s="551">
        <v>0</v>
      </c>
      <c r="FX130" s="547">
        <v>1599</v>
      </c>
      <c r="FY130" s="545">
        <v>2673</v>
      </c>
      <c r="FZ130" s="555">
        <v>0</v>
      </c>
    </row>
    <row r="131" spans="1:182" x14ac:dyDescent="0.2">
      <c r="A131" s="65">
        <v>128</v>
      </c>
      <c r="B131" s="65">
        <v>304</v>
      </c>
      <c r="C131" s="66">
        <v>5104</v>
      </c>
      <c r="D131" s="67" t="s">
        <v>646</v>
      </c>
      <c r="E131" s="75"/>
      <c r="F131" s="220">
        <v>2212.6666666666665</v>
      </c>
      <c r="G131" s="220">
        <v>4360538</v>
      </c>
      <c r="H131" s="214">
        <v>1.5150666666666668</v>
      </c>
      <c r="I131" s="220">
        <v>2874112.331618533</v>
      </c>
      <c r="J131" s="220">
        <v>607816.33333333337</v>
      </c>
      <c r="K131" s="209">
        <v>0</v>
      </c>
      <c r="L131" s="216">
        <v>1.65</v>
      </c>
      <c r="M131" s="220">
        <v>4742285.3471705792</v>
      </c>
      <c r="N131" s="220">
        <v>505387.64666666667</v>
      </c>
      <c r="O131" s="220">
        <v>4627</v>
      </c>
      <c r="P131" s="220">
        <v>5252299.9938372457</v>
      </c>
      <c r="Q131" s="221">
        <v>2373.7420882060469</v>
      </c>
      <c r="R131" s="221">
        <v>2681.4037114060652</v>
      </c>
      <c r="S131" s="221">
        <v>88.526098405424833</v>
      </c>
      <c r="T131" s="381">
        <v>2373.7420882060469</v>
      </c>
      <c r="U131" s="222">
        <v>2746.534559255173</v>
      </c>
      <c r="V131" s="222">
        <v>86.426805743517647</v>
      </c>
      <c r="W131" s="223">
        <v>251878.46875887894</v>
      </c>
      <c r="X131" s="224">
        <v>113.83480058400676</v>
      </c>
      <c r="Y131" s="225">
        <v>92.771441995417632</v>
      </c>
      <c r="Z131" s="223">
        <v>0</v>
      </c>
      <c r="AA131" s="224">
        <v>0</v>
      </c>
      <c r="AB131" s="226">
        <v>92.771441995417632</v>
      </c>
      <c r="AC131" s="227">
        <v>0</v>
      </c>
      <c r="AD131" s="228">
        <v>0</v>
      </c>
      <c r="AE131" s="229">
        <v>0</v>
      </c>
      <c r="AF131" s="230">
        <v>0</v>
      </c>
      <c r="AG131" s="231">
        <v>92.771441995417632</v>
      </c>
      <c r="AH131" s="223">
        <v>251878.46875887894</v>
      </c>
      <c r="AI131" s="224">
        <v>113.83480058400676</v>
      </c>
      <c r="AJ131" s="226">
        <v>92.771441995417632</v>
      </c>
      <c r="AK131" s="232">
        <v>0</v>
      </c>
      <c r="AL131" s="444">
        <v>0.81259415486592357</v>
      </c>
      <c r="AM131" s="232">
        <v>32281.318221293226</v>
      </c>
      <c r="AN131" s="232">
        <v>21.012654413980115</v>
      </c>
      <c r="AO131" s="232">
        <v>155408.34074878221</v>
      </c>
      <c r="AP131" s="223">
        <v>187689.65897007543</v>
      </c>
      <c r="AQ131" s="224">
        <v>88.526098405424833</v>
      </c>
      <c r="AR131" s="224">
        <v>0</v>
      </c>
      <c r="AS131" s="233">
        <v>0</v>
      </c>
      <c r="AT131" s="234">
        <v>187689.65897007543</v>
      </c>
      <c r="AU131" s="254"/>
      <c r="AV131" s="221">
        <v>348.84</v>
      </c>
      <c r="AW131" s="221">
        <v>771866.6399999999</v>
      </c>
      <c r="AX131" s="271">
        <v>9.1223034208204388E-4</v>
      </c>
      <c r="AY131" s="298">
        <v>14367.62788779219</v>
      </c>
      <c r="AZ131" s="213"/>
      <c r="BA131" s="221">
        <v>49.618769234407999</v>
      </c>
      <c r="BB131" s="272">
        <v>-6.0258861367118922E-2</v>
      </c>
      <c r="BC131" s="221">
        <v>-7.1769901199608812</v>
      </c>
      <c r="BD131" s="272">
        <v>-0.29712333407883412</v>
      </c>
      <c r="BE131" s="221">
        <v>-8.1978813808967446E-2</v>
      </c>
      <c r="BF131" s="272">
        <v>-0.22656779837807622</v>
      </c>
      <c r="BG131" s="221">
        <v>3219.5351295871005</v>
      </c>
      <c r="BH131" s="272">
        <v>-0.11952339547851461</v>
      </c>
      <c r="BI131" s="221">
        <v>-0.11610664958637869</v>
      </c>
      <c r="BJ131" s="445">
        <v>0</v>
      </c>
      <c r="BL131" s="412">
        <v>118</v>
      </c>
      <c r="BM131" s="425"/>
      <c r="BN131" s="235">
        <v>2233</v>
      </c>
      <c r="BO131" s="302">
        <v>1.53</v>
      </c>
      <c r="BP131" s="232">
        <v>1.53</v>
      </c>
      <c r="BQ131" s="71">
        <v>392504060</v>
      </c>
      <c r="BR131" s="235">
        <v>2242</v>
      </c>
      <c r="BS131" s="302">
        <v>1.45</v>
      </c>
      <c r="BT131" s="232">
        <v>1.45</v>
      </c>
      <c r="BU131" s="71">
        <v>432848860</v>
      </c>
      <c r="BV131" s="235">
        <v>2268</v>
      </c>
      <c r="BW131" s="302">
        <v>1.45</v>
      </c>
      <c r="BX131" s="232">
        <v>1.45</v>
      </c>
      <c r="BY131" s="71">
        <v>436124030</v>
      </c>
      <c r="BZ131" s="463">
        <v>-29657</v>
      </c>
      <c r="CA131" s="235">
        <v>3640668</v>
      </c>
      <c r="CB131" s="235">
        <v>27416</v>
      </c>
      <c r="CC131" s="235">
        <v>-53251</v>
      </c>
      <c r="CD131" s="235">
        <v>-98</v>
      </c>
      <c r="CE131" s="235">
        <v>0</v>
      </c>
      <c r="CF131" s="235">
        <v>281012</v>
      </c>
      <c r="CG131" s="235">
        <v>6123</v>
      </c>
      <c r="CH131" s="235">
        <v>-15797</v>
      </c>
      <c r="CI131" s="235">
        <v>68171</v>
      </c>
      <c r="CJ131" s="235">
        <v>0</v>
      </c>
      <c r="CK131" s="235">
        <v>233260</v>
      </c>
      <c r="CL131" s="235">
        <v>205624</v>
      </c>
      <c r="CM131" s="235">
        <v>-524</v>
      </c>
      <c r="CN131" s="235">
        <v>0</v>
      </c>
      <c r="CO131" s="235">
        <v>0</v>
      </c>
      <c r="CP131" s="235">
        <v>7909</v>
      </c>
      <c r="CQ131" s="235">
        <v>61</v>
      </c>
      <c r="CR131" s="235">
        <v>-95</v>
      </c>
      <c r="CS131" s="235">
        <v>0</v>
      </c>
      <c r="CT131" s="235">
        <v>2378</v>
      </c>
      <c r="CU131" s="235">
        <v>11274</v>
      </c>
      <c r="CV131" s="235">
        <v>0</v>
      </c>
      <c r="CW131" s="235">
        <v>4384474</v>
      </c>
      <c r="CX131" s="463">
        <v>-5371</v>
      </c>
      <c r="CY131" s="544">
        <v>3373388</v>
      </c>
      <c r="CZ131" s="544">
        <v>32558</v>
      </c>
      <c r="DA131" s="544">
        <v>-46272</v>
      </c>
      <c r="DB131" s="544">
        <v>-842</v>
      </c>
      <c r="DC131" s="544">
        <v>0</v>
      </c>
      <c r="DD131" s="544">
        <v>213030</v>
      </c>
      <c r="DE131" s="544">
        <v>8108</v>
      </c>
      <c r="DF131" s="544">
        <v>-14341</v>
      </c>
      <c r="DG131" s="544">
        <v>119719</v>
      </c>
      <c r="DH131" s="544">
        <v>0</v>
      </c>
      <c r="DI131" s="544">
        <v>233739</v>
      </c>
      <c r="DJ131" s="544">
        <v>10109</v>
      </c>
      <c r="DK131" s="544">
        <v>-2232</v>
      </c>
      <c r="DL131" s="544">
        <v>0</v>
      </c>
      <c r="DM131" s="544">
        <v>0</v>
      </c>
      <c r="DN131" s="544">
        <v>4365</v>
      </c>
      <c r="DO131" s="544">
        <v>471</v>
      </c>
      <c r="DP131" s="544">
        <v>-73</v>
      </c>
      <c r="DQ131" s="544">
        <v>0</v>
      </c>
      <c r="DR131" s="544">
        <v>191</v>
      </c>
      <c r="DS131" s="544">
        <v>15594</v>
      </c>
      <c r="DT131" s="544">
        <v>0</v>
      </c>
      <c r="DU131" s="544">
        <v>3942141</v>
      </c>
      <c r="DV131" s="463">
        <v>-13585</v>
      </c>
      <c r="DW131" s="235">
        <v>3650338</v>
      </c>
      <c r="DX131" s="235">
        <v>27697</v>
      </c>
      <c r="DY131" s="235">
        <v>-38242</v>
      </c>
      <c r="DZ131" s="235">
        <v>-1533</v>
      </c>
      <c r="EA131" s="235">
        <v>0</v>
      </c>
      <c r="EB131" s="235">
        <v>334661</v>
      </c>
      <c r="EC131" s="235">
        <v>6627</v>
      </c>
      <c r="ED131" s="235">
        <v>-9414</v>
      </c>
      <c r="EE131" s="235">
        <v>67478</v>
      </c>
      <c r="EF131" s="235">
        <v>0</v>
      </c>
      <c r="EG131" s="235">
        <v>398716</v>
      </c>
      <c r="EH131" s="235">
        <v>8799</v>
      </c>
      <c r="EI131" s="235">
        <v>-142832</v>
      </c>
      <c r="EJ131" s="235">
        <v>0</v>
      </c>
      <c r="EK131" s="235">
        <v>0</v>
      </c>
      <c r="EL131" s="235">
        <v>34</v>
      </c>
      <c r="EM131" s="235">
        <v>379</v>
      </c>
      <c r="EN131" s="235">
        <v>-16</v>
      </c>
      <c r="EO131" s="235">
        <v>0</v>
      </c>
      <c r="EP131" s="235">
        <v>180</v>
      </c>
      <c r="EQ131" s="235">
        <v>8579</v>
      </c>
      <c r="ER131" s="235">
        <v>0</v>
      </c>
      <c r="ES131" s="235">
        <v>4297866</v>
      </c>
      <c r="ET131" s="254"/>
      <c r="EU131" s="254"/>
      <c r="EV131" s="254"/>
      <c r="EW131" s="254"/>
      <c r="EY131" s="397">
        <v>50.51714473375722</v>
      </c>
      <c r="EZ131" s="226">
        <v>-3.9004844142306969E-2</v>
      </c>
      <c r="FA131" s="397">
        <v>-7.458115519776702</v>
      </c>
      <c r="FB131" s="226">
        <v>-0.16651260109494836</v>
      </c>
      <c r="FC131" s="221">
        <v>-0.13506290565873022</v>
      </c>
      <c r="FD131" s="226">
        <v>-0.31021208549746093</v>
      </c>
      <c r="FE131" s="221">
        <v>3194.3063181957118</v>
      </c>
      <c r="FF131" s="226">
        <v>-0.15149138933586934</v>
      </c>
      <c r="FG131" s="221">
        <v>-9.1059535349711729E-2</v>
      </c>
      <c r="FH131" s="226">
        <v>0</v>
      </c>
      <c r="FI131" s="232"/>
      <c r="FJ131" s="393">
        <v>118</v>
      </c>
      <c r="FK131" s="430"/>
      <c r="FL131" s="468">
        <v>0.79994067922289791</v>
      </c>
      <c r="FM131" s="469">
        <v>32062.151247084097</v>
      </c>
      <c r="FN131" s="472">
        <v>20.685451579415691</v>
      </c>
      <c r="FO131" s="386">
        <v>153071.78011786219</v>
      </c>
      <c r="FQ131" s="390">
        <v>386.27</v>
      </c>
      <c r="FR131" s="391">
        <v>868206.20333333325</v>
      </c>
      <c r="FS131" s="392">
        <v>1.0170262767215618E-3</v>
      </c>
      <c r="FT131" s="278">
        <v>16272.420427544988</v>
      </c>
      <c r="FV131" s="555">
        <v>0</v>
      </c>
      <c r="FW131" s="551">
        <v>0</v>
      </c>
      <c r="FX131" s="547">
        <v>13881</v>
      </c>
      <c r="FY131" s="545">
        <v>18005</v>
      </c>
      <c r="FZ131" s="555">
        <v>0</v>
      </c>
    </row>
    <row r="132" spans="1:182" x14ac:dyDescent="0.2">
      <c r="A132" s="65">
        <v>129</v>
      </c>
      <c r="B132" s="65">
        <v>564</v>
      </c>
      <c r="C132" s="66">
        <v>1104</v>
      </c>
      <c r="D132" s="67" t="s">
        <v>41</v>
      </c>
      <c r="E132" s="75"/>
      <c r="F132" s="220">
        <v>807</v>
      </c>
      <c r="G132" s="220">
        <v>1164725.6666666667</v>
      </c>
      <c r="H132" s="214">
        <v>1.8500000000000003</v>
      </c>
      <c r="I132" s="220">
        <v>629581.44144144142</v>
      </c>
      <c r="J132" s="220">
        <v>190617</v>
      </c>
      <c r="K132" s="209">
        <v>0</v>
      </c>
      <c r="L132" s="216">
        <v>1.65</v>
      </c>
      <c r="M132" s="220">
        <v>1038809.3783783783</v>
      </c>
      <c r="N132" s="220">
        <v>155014.19999999998</v>
      </c>
      <c r="O132" s="220">
        <v>919</v>
      </c>
      <c r="P132" s="220">
        <v>1194742.5783783784</v>
      </c>
      <c r="Q132" s="221">
        <v>1480.4740748183128</v>
      </c>
      <c r="R132" s="221">
        <v>2681.4037114060652</v>
      </c>
      <c r="S132" s="221">
        <v>55.212651064840479</v>
      </c>
      <c r="T132" s="381">
        <v>1480.4740748183128</v>
      </c>
      <c r="U132" s="222">
        <v>2746.534559255173</v>
      </c>
      <c r="V132" s="222">
        <v>53.903347759796603</v>
      </c>
      <c r="W132" s="223">
        <v>358585.58018873684</v>
      </c>
      <c r="X132" s="224">
        <v>444.34396553746819</v>
      </c>
      <c r="Y132" s="225">
        <v>71.783970170849486</v>
      </c>
      <c r="Z132" s="223">
        <v>307620</v>
      </c>
      <c r="AA132" s="224">
        <v>381.18959107806694</v>
      </c>
      <c r="AB132" s="226">
        <v>86.000016395316749</v>
      </c>
      <c r="AC132" s="227">
        <v>0</v>
      </c>
      <c r="AD132" s="228">
        <v>0</v>
      </c>
      <c r="AE132" s="229">
        <v>307620</v>
      </c>
      <c r="AF132" s="230">
        <v>381.18959107806694</v>
      </c>
      <c r="AG132" s="231">
        <v>86.000016395316749</v>
      </c>
      <c r="AH132" s="223">
        <v>666205.58018873679</v>
      </c>
      <c r="AI132" s="224">
        <v>825.53355661553519</v>
      </c>
      <c r="AJ132" s="226">
        <v>86.000016395316749</v>
      </c>
      <c r="AK132" s="232">
        <v>0</v>
      </c>
      <c r="AL132" s="444">
        <v>3.9764560099132589</v>
      </c>
      <c r="AM132" s="232">
        <v>181266.59519411653</v>
      </c>
      <c r="AN132" s="232">
        <v>26.14993804213135</v>
      </c>
      <c r="AO132" s="232">
        <v>90042.712496838445</v>
      </c>
      <c r="AP132" s="223">
        <v>271309.307690955</v>
      </c>
      <c r="AQ132" s="224">
        <v>55.212651064840479</v>
      </c>
      <c r="AR132" s="224">
        <v>0</v>
      </c>
      <c r="AS132" s="233">
        <v>0</v>
      </c>
      <c r="AT132" s="234">
        <v>271309.307690955</v>
      </c>
      <c r="AU132" s="254"/>
      <c r="AV132" s="221">
        <v>436.92</v>
      </c>
      <c r="AW132" s="221">
        <v>352594.44</v>
      </c>
      <c r="AX132" s="271">
        <v>4.1671362635574812E-4</v>
      </c>
      <c r="AY132" s="298">
        <v>6563.2396151030325</v>
      </c>
      <c r="AZ132" s="213"/>
      <c r="BA132" s="221">
        <v>83.933304144445742</v>
      </c>
      <c r="BB132" s="272">
        <v>0.76038332934025687</v>
      </c>
      <c r="BC132" s="221">
        <v>-2.6112351843137485</v>
      </c>
      <c r="BD132" s="272">
        <v>0.14616400047171788</v>
      </c>
      <c r="BE132" s="221">
        <v>6.4653512345802744E-2</v>
      </c>
      <c r="BF132" s="272">
        <v>0.10998106293211414</v>
      </c>
      <c r="BG132" s="221">
        <v>3304.2372814148907</v>
      </c>
      <c r="BH132" s="272">
        <v>-9.5291461163071786E-2</v>
      </c>
      <c r="BI132" s="221">
        <v>0.27795496347679016</v>
      </c>
      <c r="BJ132" s="445">
        <v>0</v>
      </c>
      <c r="BL132" s="412">
        <v>133.66</v>
      </c>
      <c r="BM132" s="425"/>
      <c r="BN132" s="235">
        <v>815</v>
      </c>
      <c r="BO132" s="302">
        <v>1.85</v>
      </c>
      <c r="BP132" s="232">
        <v>1.85</v>
      </c>
      <c r="BQ132" s="71">
        <v>120212150</v>
      </c>
      <c r="BR132" s="235">
        <v>813</v>
      </c>
      <c r="BS132" s="302">
        <v>1.85</v>
      </c>
      <c r="BT132" s="232">
        <v>1.85</v>
      </c>
      <c r="BU132" s="71">
        <v>133410930</v>
      </c>
      <c r="BV132" s="235">
        <v>813</v>
      </c>
      <c r="BW132" s="302">
        <v>1.85</v>
      </c>
      <c r="BX132" s="232">
        <v>1.85</v>
      </c>
      <c r="BY132" s="71">
        <v>137008840</v>
      </c>
      <c r="BZ132" s="463">
        <v>-2774</v>
      </c>
      <c r="CA132" s="235">
        <v>1035598</v>
      </c>
      <c r="CB132" s="235">
        <v>19061</v>
      </c>
      <c r="CC132" s="235">
        <v>-28971</v>
      </c>
      <c r="CD132" s="235">
        <v>0</v>
      </c>
      <c r="CE132" s="235">
        <v>0</v>
      </c>
      <c r="CF132" s="235">
        <v>66040</v>
      </c>
      <c r="CG132" s="235">
        <v>5328</v>
      </c>
      <c r="CH132" s="235">
        <v>-6893</v>
      </c>
      <c r="CI132" s="235">
        <v>21886</v>
      </c>
      <c r="CJ132" s="235">
        <v>0</v>
      </c>
      <c r="CK132" s="235">
        <v>7590</v>
      </c>
      <c r="CL132" s="235">
        <v>183258</v>
      </c>
      <c r="CM132" s="235">
        <v>-1729</v>
      </c>
      <c r="CN132" s="235">
        <v>0</v>
      </c>
      <c r="CO132" s="235">
        <v>0</v>
      </c>
      <c r="CP132" s="235">
        <v>4212</v>
      </c>
      <c r="CQ132" s="235">
        <v>82</v>
      </c>
      <c r="CR132" s="235">
        <v>-46</v>
      </c>
      <c r="CS132" s="235">
        <v>0</v>
      </c>
      <c r="CT132" s="235">
        <v>0</v>
      </c>
      <c r="CU132" s="235">
        <v>1007</v>
      </c>
      <c r="CV132" s="235">
        <v>0</v>
      </c>
      <c r="CW132" s="235">
        <v>1303649</v>
      </c>
      <c r="CX132" s="463">
        <v>-4860</v>
      </c>
      <c r="CY132" s="544">
        <v>977771</v>
      </c>
      <c r="CZ132" s="544">
        <v>23298</v>
      </c>
      <c r="DA132" s="544">
        <v>-35632</v>
      </c>
      <c r="DB132" s="544">
        <v>0</v>
      </c>
      <c r="DC132" s="544">
        <v>0</v>
      </c>
      <c r="DD132" s="544">
        <v>57897</v>
      </c>
      <c r="DE132" s="544">
        <v>7151</v>
      </c>
      <c r="DF132" s="544">
        <v>-9760</v>
      </c>
      <c r="DG132" s="544">
        <v>38126</v>
      </c>
      <c r="DH132" s="544">
        <v>582</v>
      </c>
      <c r="DI132" s="544">
        <v>6516</v>
      </c>
      <c r="DJ132" s="544">
        <v>35137</v>
      </c>
      <c r="DK132" s="544">
        <v>-659</v>
      </c>
      <c r="DL132" s="544">
        <v>0</v>
      </c>
      <c r="DM132" s="544">
        <v>0</v>
      </c>
      <c r="DN132" s="544">
        <v>316</v>
      </c>
      <c r="DO132" s="544">
        <v>26</v>
      </c>
      <c r="DP132" s="544">
        <v>-189</v>
      </c>
      <c r="DQ132" s="544">
        <v>0</v>
      </c>
      <c r="DR132" s="544">
        <v>0</v>
      </c>
      <c r="DS132" s="544">
        <v>162</v>
      </c>
      <c r="DT132" s="544">
        <v>0</v>
      </c>
      <c r="DU132" s="544">
        <v>1095882</v>
      </c>
      <c r="DV132" s="463">
        <v>-3009</v>
      </c>
      <c r="DW132" s="235">
        <v>1093014</v>
      </c>
      <c r="DX132" s="235">
        <v>23660</v>
      </c>
      <c r="DY132" s="235">
        <v>-43117</v>
      </c>
      <c r="DZ132" s="235">
        <v>0</v>
      </c>
      <c r="EA132" s="235">
        <v>0</v>
      </c>
      <c r="EB132" s="235">
        <v>83890</v>
      </c>
      <c r="EC132" s="235">
        <v>5646</v>
      </c>
      <c r="ED132" s="235">
        <v>-7557</v>
      </c>
      <c r="EE132" s="235">
        <v>19387</v>
      </c>
      <c r="EF132" s="235">
        <v>569</v>
      </c>
      <c r="EG132" s="235">
        <v>29529</v>
      </c>
      <c r="EH132" s="235">
        <v>5518</v>
      </c>
      <c r="EI132" s="235">
        <v>-389</v>
      </c>
      <c r="EJ132" s="235">
        <v>0</v>
      </c>
      <c r="EK132" s="235">
        <v>0</v>
      </c>
      <c r="EL132" s="235">
        <v>39</v>
      </c>
      <c r="EM132" s="235">
        <v>623</v>
      </c>
      <c r="EN132" s="235">
        <v>-21</v>
      </c>
      <c r="EO132" s="235">
        <v>0</v>
      </c>
      <c r="EP132" s="235">
        <v>0</v>
      </c>
      <c r="EQ132" s="235">
        <v>4432</v>
      </c>
      <c r="ER132" s="235">
        <v>0</v>
      </c>
      <c r="ES132" s="235">
        <v>1212214</v>
      </c>
      <c r="ET132" s="254"/>
      <c r="EU132" s="254"/>
      <c r="EV132" s="254"/>
      <c r="EW132" s="254"/>
      <c r="EY132" s="397">
        <v>83.826785662683065</v>
      </c>
      <c r="EZ132" s="226">
        <v>0.74596532305000807</v>
      </c>
      <c r="FA132" s="397">
        <v>-5.2110132177089765</v>
      </c>
      <c r="FB132" s="226">
        <v>-9.0820091143153248E-3</v>
      </c>
      <c r="FC132" s="221">
        <v>9.1683967649641526E-2</v>
      </c>
      <c r="FD132" s="226">
        <v>0.25308869611265905</v>
      </c>
      <c r="FE132" s="221">
        <v>3324.970452101204</v>
      </c>
      <c r="FF132" s="226">
        <v>-0.11424849944688943</v>
      </c>
      <c r="FG132" s="221">
        <v>0.27605512737381033</v>
      </c>
      <c r="FH132" s="226">
        <v>0</v>
      </c>
      <c r="FI132" s="232"/>
      <c r="FJ132" s="393">
        <v>133.66</v>
      </c>
      <c r="FK132" s="430"/>
      <c r="FL132" s="468">
        <v>3.9438754608766899</v>
      </c>
      <c r="FM132" s="469">
        <v>180323.70061036423</v>
      </c>
      <c r="FN132" s="472">
        <v>25.935682097501026</v>
      </c>
      <c r="FO132" s="386">
        <v>89029.838014897541</v>
      </c>
      <c r="FQ132" s="390">
        <v>368.52</v>
      </c>
      <c r="FR132" s="391">
        <v>299852.43999999994</v>
      </c>
      <c r="FS132" s="392">
        <v>3.5125043964007706E-4</v>
      </c>
      <c r="FT132" s="278">
        <v>5620.0070342412328</v>
      </c>
      <c r="FV132" s="555">
        <v>0</v>
      </c>
      <c r="FW132" s="551">
        <v>0</v>
      </c>
      <c r="FX132" s="547">
        <v>2757</v>
      </c>
      <c r="FY132" s="545">
        <v>4854</v>
      </c>
      <c r="FZ132" s="555">
        <v>0</v>
      </c>
    </row>
    <row r="133" spans="1:182" x14ac:dyDescent="0.2">
      <c r="A133" s="65">
        <v>130</v>
      </c>
      <c r="B133" s="65">
        <v>565</v>
      </c>
      <c r="C133" s="66">
        <v>1105</v>
      </c>
      <c r="D133" s="67" t="s">
        <v>42</v>
      </c>
      <c r="E133" s="75"/>
      <c r="F133" s="220">
        <v>1324.6666666666667</v>
      </c>
      <c r="G133" s="220">
        <v>3025452.3333333335</v>
      </c>
      <c r="H133" s="214">
        <v>1.8</v>
      </c>
      <c r="I133" s="220">
        <v>1680806.8518518519</v>
      </c>
      <c r="J133" s="220">
        <v>588954.66666666663</v>
      </c>
      <c r="K133" s="209">
        <v>0</v>
      </c>
      <c r="L133" s="216">
        <v>1.65</v>
      </c>
      <c r="M133" s="220">
        <v>2773331.3055555555</v>
      </c>
      <c r="N133" s="220">
        <v>477878.34</v>
      </c>
      <c r="O133" s="220">
        <v>3579.3333333333335</v>
      </c>
      <c r="P133" s="220">
        <v>3254788.9788888884</v>
      </c>
      <c r="Q133" s="221">
        <v>2457.0626413353457</v>
      </c>
      <c r="R133" s="221">
        <v>2681.4037114060652</v>
      </c>
      <c r="S133" s="221">
        <v>91.633446723578956</v>
      </c>
      <c r="T133" s="381">
        <v>2457.0626413353457</v>
      </c>
      <c r="U133" s="222">
        <v>2746.534559255173</v>
      </c>
      <c r="V133" s="222">
        <v>89.460466938441556</v>
      </c>
      <c r="W133" s="223">
        <v>109955.54087019491</v>
      </c>
      <c r="X133" s="224">
        <v>83.006195926166257</v>
      </c>
      <c r="Y133" s="225">
        <v>94.729071435854763</v>
      </c>
      <c r="Z133" s="223">
        <v>0</v>
      </c>
      <c r="AA133" s="224">
        <v>0</v>
      </c>
      <c r="AB133" s="226">
        <v>94.729071435854763</v>
      </c>
      <c r="AC133" s="227">
        <v>0</v>
      </c>
      <c r="AD133" s="228">
        <v>0</v>
      </c>
      <c r="AE133" s="229">
        <v>0</v>
      </c>
      <c r="AF133" s="230">
        <v>0</v>
      </c>
      <c r="AG133" s="231">
        <v>94.729071435854763</v>
      </c>
      <c r="AH133" s="223">
        <v>109955.54087019491</v>
      </c>
      <c r="AI133" s="224">
        <v>83.006195926166257</v>
      </c>
      <c r="AJ133" s="226">
        <v>94.729071435854763</v>
      </c>
      <c r="AK133" s="232">
        <v>0</v>
      </c>
      <c r="AL133" s="444">
        <v>10.139154504277805</v>
      </c>
      <c r="AM133" s="232">
        <v>839467.61790672014</v>
      </c>
      <c r="AN133" s="232">
        <v>23.66859587317564</v>
      </c>
      <c r="AO133" s="232">
        <v>121351.33115284303</v>
      </c>
      <c r="AP133" s="223">
        <v>960818.94905956322</v>
      </c>
      <c r="AQ133" s="224">
        <v>91.633446723578956</v>
      </c>
      <c r="AR133" s="224">
        <v>0</v>
      </c>
      <c r="AS133" s="233">
        <v>0</v>
      </c>
      <c r="AT133" s="234">
        <v>960818.94905956322</v>
      </c>
      <c r="AU133" s="254"/>
      <c r="AV133" s="221">
        <v>761.89</v>
      </c>
      <c r="AW133" s="221">
        <v>1009250.2866666667</v>
      </c>
      <c r="AX133" s="271">
        <v>1.1927821291153797E-3</v>
      </c>
      <c r="AY133" s="298">
        <v>18786.318533567231</v>
      </c>
      <c r="AZ133" s="213"/>
      <c r="BA133" s="221">
        <v>112.75601854405978</v>
      </c>
      <c r="BB133" s="272">
        <v>1.4496870179679362</v>
      </c>
      <c r="BC133" s="221">
        <v>0.2702519207194482</v>
      </c>
      <c r="BD133" s="272">
        <v>0.42592643983508</v>
      </c>
      <c r="BE133" s="221">
        <v>0.46160297231905362</v>
      </c>
      <c r="BF133" s="272">
        <v>1.0210549867726557</v>
      </c>
      <c r="BG133" s="221">
        <v>1815.5950221333767</v>
      </c>
      <c r="BH133" s="272">
        <v>-0.52116826201982214</v>
      </c>
      <c r="BI133" s="221">
        <v>0.8544591766488735</v>
      </c>
      <c r="BJ133" s="445">
        <v>0</v>
      </c>
      <c r="BL133" s="412">
        <v>349</v>
      </c>
      <c r="BM133" s="425"/>
      <c r="BN133" s="235">
        <v>1327</v>
      </c>
      <c r="BO133" s="302">
        <v>1.8</v>
      </c>
      <c r="BP133" s="232">
        <v>1.8</v>
      </c>
      <c r="BQ133" s="71">
        <v>352414480</v>
      </c>
      <c r="BR133" s="235">
        <v>1319</v>
      </c>
      <c r="BS133" s="302">
        <v>1.8</v>
      </c>
      <c r="BT133" s="232">
        <v>1.8</v>
      </c>
      <c r="BU133" s="71">
        <v>449402670</v>
      </c>
      <c r="BV133" s="235">
        <v>1293</v>
      </c>
      <c r="BW133" s="302">
        <v>1.8</v>
      </c>
      <c r="BX133" s="232">
        <v>1.8</v>
      </c>
      <c r="BY133" s="71">
        <v>454441920</v>
      </c>
      <c r="BZ133" s="463">
        <v>-12992</v>
      </c>
      <c r="CA133" s="235">
        <v>2166193</v>
      </c>
      <c r="CB133" s="235">
        <v>102772</v>
      </c>
      <c r="CC133" s="235">
        <v>-44043</v>
      </c>
      <c r="CD133" s="235">
        <v>-1012</v>
      </c>
      <c r="CE133" s="235">
        <v>0</v>
      </c>
      <c r="CF133" s="235">
        <v>265637</v>
      </c>
      <c r="CG133" s="235">
        <v>37601</v>
      </c>
      <c r="CH133" s="235">
        <v>-14621</v>
      </c>
      <c r="CI133" s="235">
        <v>124211</v>
      </c>
      <c r="CJ133" s="235">
        <v>122</v>
      </c>
      <c r="CK133" s="235">
        <v>284706</v>
      </c>
      <c r="CL133" s="235">
        <v>95112</v>
      </c>
      <c r="CM133" s="235">
        <v>-9591</v>
      </c>
      <c r="CN133" s="235">
        <v>0</v>
      </c>
      <c r="CO133" s="235">
        <v>0</v>
      </c>
      <c r="CP133" s="235">
        <v>18377</v>
      </c>
      <c r="CQ133" s="235">
        <v>560</v>
      </c>
      <c r="CR133" s="235">
        <v>-3650</v>
      </c>
      <c r="CS133" s="235">
        <v>0</v>
      </c>
      <c r="CT133" s="235">
        <v>68</v>
      </c>
      <c r="CU133" s="235">
        <v>3072</v>
      </c>
      <c r="CV133" s="235">
        <v>0</v>
      </c>
      <c r="CW133" s="235">
        <v>3012522</v>
      </c>
      <c r="CX133" s="463">
        <v>-17748</v>
      </c>
      <c r="CY133" s="544">
        <v>2392276</v>
      </c>
      <c r="CZ133" s="544">
        <v>70554</v>
      </c>
      <c r="DA133" s="544">
        <v>-28717</v>
      </c>
      <c r="DB133" s="544">
        <v>-80</v>
      </c>
      <c r="DC133" s="544">
        <v>0</v>
      </c>
      <c r="DD133" s="544">
        <v>274442</v>
      </c>
      <c r="DE133" s="544">
        <v>32705</v>
      </c>
      <c r="DF133" s="544">
        <v>-8806</v>
      </c>
      <c r="DG133" s="544">
        <v>177825</v>
      </c>
      <c r="DH133" s="544">
        <v>0</v>
      </c>
      <c r="DI133" s="544">
        <v>147099</v>
      </c>
      <c r="DJ133" s="544">
        <v>24280</v>
      </c>
      <c r="DK133" s="544">
        <v>-1613</v>
      </c>
      <c r="DL133" s="544">
        <v>0</v>
      </c>
      <c r="DM133" s="544">
        <v>0</v>
      </c>
      <c r="DN133" s="544">
        <v>7357</v>
      </c>
      <c r="DO133" s="544">
        <v>1216</v>
      </c>
      <c r="DP133" s="544">
        <v>0</v>
      </c>
      <c r="DQ133" s="544">
        <v>0</v>
      </c>
      <c r="DR133" s="544">
        <v>28</v>
      </c>
      <c r="DS133" s="544">
        <v>2825</v>
      </c>
      <c r="DT133" s="544">
        <v>0</v>
      </c>
      <c r="DU133" s="544">
        <v>3073643</v>
      </c>
      <c r="DV133" s="463">
        <v>-24957</v>
      </c>
      <c r="DW133" s="235">
        <v>2174242</v>
      </c>
      <c r="DX133" s="235">
        <v>75350</v>
      </c>
      <c r="DY133" s="235">
        <v>-35703</v>
      </c>
      <c r="DZ133" s="235">
        <v>-970</v>
      </c>
      <c r="EA133" s="235">
        <v>0</v>
      </c>
      <c r="EB133" s="235">
        <v>376393</v>
      </c>
      <c r="EC133" s="235">
        <v>32916</v>
      </c>
      <c r="ED133" s="235">
        <v>-12493</v>
      </c>
      <c r="EE133" s="235">
        <v>177795</v>
      </c>
      <c r="EF133" s="235">
        <v>229</v>
      </c>
      <c r="EG133" s="235">
        <v>335831</v>
      </c>
      <c r="EH133" s="235">
        <v>60246</v>
      </c>
      <c r="EI133" s="235">
        <v>-8522</v>
      </c>
      <c r="EJ133" s="235">
        <v>0</v>
      </c>
      <c r="EK133" s="235">
        <v>0</v>
      </c>
      <c r="EL133" s="235">
        <v>-621</v>
      </c>
      <c r="EM133" s="235">
        <v>653</v>
      </c>
      <c r="EN133" s="235">
        <v>-4178</v>
      </c>
      <c r="EO133" s="235">
        <v>0</v>
      </c>
      <c r="EP133" s="235">
        <v>14</v>
      </c>
      <c r="EQ133" s="235">
        <v>5184</v>
      </c>
      <c r="ER133" s="235">
        <v>0</v>
      </c>
      <c r="ES133" s="235">
        <v>3151409</v>
      </c>
      <c r="ET133" s="254"/>
      <c r="EU133" s="254"/>
      <c r="EV133" s="254"/>
      <c r="EW133" s="254"/>
      <c r="EY133" s="397">
        <v>112.00936730606304</v>
      </c>
      <c r="EZ133" s="226">
        <v>1.4101119547029495</v>
      </c>
      <c r="FA133" s="397">
        <v>0.11364449161548873</v>
      </c>
      <c r="FB133" s="226">
        <v>0.36396020373992061</v>
      </c>
      <c r="FC133" s="221">
        <v>0.41115371678183538</v>
      </c>
      <c r="FD133" s="226">
        <v>1.0467382700241574</v>
      </c>
      <c r="FE133" s="221">
        <v>1877.0067168500775</v>
      </c>
      <c r="FF133" s="226">
        <v>-0.5269581875866971</v>
      </c>
      <c r="FG133" s="221">
        <v>0.83694215401343119</v>
      </c>
      <c r="FH133" s="226">
        <v>0</v>
      </c>
      <c r="FI133" s="232"/>
      <c r="FJ133" s="393">
        <v>349</v>
      </c>
      <c r="FK133" s="430"/>
      <c r="FL133" s="468">
        <v>10.229246001523229</v>
      </c>
      <c r="FM133" s="469">
        <v>835280.47800243576</v>
      </c>
      <c r="FN133" s="472">
        <v>23.878903274942878</v>
      </c>
      <c r="FO133" s="386">
        <v>122414.53426151515</v>
      </c>
      <c r="FQ133" s="390">
        <v>673.44</v>
      </c>
      <c r="FR133" s="391">
        <v>884226.72000000009</v>
      </c>
      <c r="FS133" s="392">
        <v>1.0357928857991064E-3</v>
      </c>
      <c r="FT133" s="278">
        <v>16572.686172785703</v>
      </c>
      <c r="FV133" s="555">
        <v>0</v>
      </c>
      <c r="FW133" s="551">
        <v>0</v>
      </c>
      <c r="FX133" s="547">
        <v>10738</v>
      </c>
      <c r="FY133" s="545">
        <v>15030</v>
      </c>
      <c r="FZ133" s="555">
        <v>0</v>
      </c>
    </row>
    <row r="134" spans="1:182" x14ac:dyDescent="0.2">
      <c r="A134" s="65">
        <v>131</v>
      </c>
      <c r="B134" s="65">
        <v>305</v>
      </c>
      <c r="C134" s="66">
        <v>5105</v>
      </c>
      <c r="D134" s="67" t="s">
        <v>255</v>
      </c>
      <c r="E134" s="75"/>
      <c r="F134" s="220">
        <v>1416</v>
      </c>
      <c r="G134" s="220">
        <v>3534063.3333333335</v>
      </c>
      <c r="H134" s="214">
        <v>1.7</v>
      </c>
      <c r="I134" s="220">
        <v>2078860.7843137253</v>
      </c>
      <c r="J134" s="220">
        <v>312057.33333333331</v>
      </c>
      <c r="K134" s="209">
        <v>0</v>
      </c>
      <c r="L134" s="216">
        <v>1.65</v>
      </c>
      <c r="M134" s="220">
        <v>3430120.2941176468</v>
      </c>
      <c r="N134" s="220">
        <v>314479.01666666666</v>
      </c>
      <c r="O134" s="220">
        <v>1075.3333333333333</v>
      </c>
      <c r="P134" s="220">
        <v>3745674.6441176464</v>
      </c>
      <c r="Q134" s="221">
        <v>2645.2504548853435</v>
      </c>
      <c r="R134" s="221">
        <v>2681.4037114060652</v>
      </c>
      <c r="S134" s="221">
        <v>98.651704091892839</v>
      </c>
      <c r="T134" s="381">
        <v>2645.2504548853435</v>
      </c>
      <c r="U134" s="222">
        <v>2746.534559255173</v>
      </c>
      <c r="V134" s="222">
        <v>96.312294559392086</v>
      </c>
      <c r="W134" s="223">
        <v>18941.414156336425</v>
      </c>
      <c r="X134" s="224">
        <v>13.376704912666966</v>
      </c>
      <c r="Y134" s="225">
        <v>99.150573577892473</v>
      </c>
      <c r="Z134" s="223">
        <v>0</v>
      </c>
      <c r="AA134" s="224">
        <v>0</v>
      </c>
      <c r="AB134" s="226">
        <v>99.150573577892473</v>
      </c>
      <c r="AC134" s="227">
        <v>0</v>
      </c>
      <c r="AD134" s="228">
        <v>0</v>
      </c>
      <c r="AE134" s="229">
        <v>0</v>
      </c>
      <c r="AF134" s="230">
        <v>0</v>
      </c>
      <c r="AG134" s="231">
        <v>99.150573577892473</v>
      </c>
      <c r="AH134" s="223">
        <v>18941.414156336425</v>
      </c>
      <c r="AI134" s="224">
        <v>13.376704912666966</v>
      </c>
      <c r="AJ134" s="226">
        <v>99.150573577892473</v>
      </c>
      <c r="AK134" s="232">
        <v>0</v>
      </c>
      <c r="AL134" s="444">
        <v>0.77471751412429379</v>
      </c>
      <c r="AM134" s="232">
        <v>17098.114882368976</v>
      </c>
      <c r="AN134" s="232">
        <v>14.724576271186441</v>
      </c>
      <c r="AO134" s="232">
        <v>27801.235296112653</v>
      </c>
      <c r="AP134" s="223">
        <v>44899.350178481633</v>
      </c>
      <c r="AQ134" s="224">
        <v>98.651704091892839</v>
      </c>
      <c r="AR134" s="224">
        <v>0</v>
      </c>
      <c r="AS134" s="233">
        <v>0</v>
      </c>
      <c r="AT134" s="234">
        <v>44899.350178481633</v>
      </c>
      <c r="AU134" s="254"/>
      <c r="AV134" s="221">
        <v>299.25</v>
      </c>
      <c r="AW134" s="221">
        <v>423738</v>
      </c>
      <c r="AX134" s="271">
        <v>5.007946200306845E-4</v>
      </c>
      <c r="AY134" s="298">
        <v>7887.5152654832809</v>
      </c>
      <c r="AZ134" s="213"/>
      <c r="BA134" s="221">
        <v>63.313665531265904</v>
      </c>
      <c r="BB134" s="272">
        <v>0.26725860981609861</v>
      </c>
      <c r="BC134" s="221">
        <v>-0.14383274377875807</v>
      </c>
      <c r="BD134" s="272">
        <v>0.38572312410945125</v>
      </c>
      <c r="BE134" s="221">
        <v>-4.845550574414683E-2</v>
      </c>
      <c r="BF134" s="272">
        <v>-0.1496254797746209</v>
      </c>
      <c r="BG134" s="221">
        <v>1193.320315739277</v>
      </c>
      <c r="BH134" s="272">
        <v>-0.6991911278634263</v>
      </c>
      <c r="BI134" s="221">
        <v>0.30063684550358882</v>
      </c>
      <c r="BJ134" s="445">
        <v>0</v>
      </c>
      <c r="BL134" s="412">
        <v>84.75</v>
      </c>
      <c r="BM134" s="425"/>
      <c r="BN134" s="235">
        <v>1425</v>
      </c>
      <c r="BO134" s="302">
        <v>1.7</v>
      </c>
      <c r="BP134" s="232">
        <v>1.7</v>
      </c>
      <c r="BQ134" s="71">
        <v>249334580</v>
      </c>
      <c r="BR134" s="235">
        <v>1425</v>
      </c>
      <c r="BS134" s="302">
        <v>1.7</v>
      </c>
      <c r="BT134" s="232">
        <v>1.7</v>
      </c>
      <c r="BU134" s="71">
        <v>267540270</v>
      </c>
      <c r="BV134" s="235">
        <v>1404</v>
      </c>
      <c r="BW134" s="302">
        <v>1.7</v>
      </c>
      <c r="BX134" s="232">
        <v>1.7</v>
      </c>
      <c r="BY134" s="71">
        <v>270814810</v>
      </c>
      <c r="BZ134" s="463">
        <v>-28157</v>
      </c>
      <c r="CA134" s="235">
        <v>3147685</v>
      </c>
      <c r="CB134" s="235">
        <v>35291</v>
      </c>
      <c r="CC134" s="235">
        <v>-264443</v>
      </c>
      <c r="CD134" s="235">
        <v>-6058</v>
      </c>
      <c r="CE134" s="235">
        <v>300816</v>
      </c>
      <c r="CF134" s="235">
        <v>314401</v>
      </c>
      <c r="CG134" s="235">
        <v>11709</v>
      </c>
      <c r="CH134" s="235">
        <v>-95007</v>
      </c>
      <c r="CI134" s="235">
        <v>15289</v>
      </c>
      <c r="CJ134" s="235">
        <v>414</v>
      </c>
      <c r="CK134" s="235">
        <v>126525</v>
      </c>
      <c r="CL134" s="235">
        <v>97749</v>
      </c>
      <c r="CM134" s="235">
        <v>-17574</v>
      </c>
      <c r="CN134" s="235">
        <v>0</v>
      </c>
      <c r="CO134" s="235">
        <v>-3500</v>
      </c>
      <c r="CP134" s="235">
        <v>3365</v>
      </c>
      <c r="CQ134" s="235">
        <v>507</v>
      </c>
      <c r="CR134" s="235">
        <v>-34</v>
      </c>
      <c r="CS134" s="235">
        <v>0</v>
      </c>
      <c r="CT134" s="235">
        <v>153</v>
      </c>
      <c r="CU134" s="235">
        <v>4373</v>
      </c>
      <c r="CV134" s="235">
        <v>0</v>
      </c>
      <c r="CW134" s="235">
        <v>3643504</v>
      </c>
      <c r="CX134" s="463">
        <v>-21054</v>
      </c>
      <c r="CY134" s="544">
        <v>3346817</v>
      </c>
      <c r="CZ134" s="544">
        <v>47335</v>
      </c>
      <c r="DA134" s="544">
        <v>-71723</v>
      </c>
      <c r="DB134" s="544">
        <v>-775</v>
      </c>
      <c r="DC134" s="544">
        <v>-75767</v>
      </c>
      <c r="DD134" s="544">
        <v>426280</v>
      </c>
      <c r="DE134" s="544">
        <v>9329</v>
      </c>
      <c r="DF134" s="544">
        <v>-15062</v>
      </c>
      <c r="DG134" s="544">
        <v>26840</v>
      </c>
      <c r="DH134" s="544">
        <v>1041</v>
      </c>
      <c r="DI134" s="544">
        <v>8928</v>
      </c>
      <c r="DJ134" s="544">
        <v>24676</v>
      </c>
      <c r="DK134" s="544">
        <v>-24032</v>
      </c>
      <c r="DL134" s="544">
        <v>0</v>
      </c>
      <c r="DM134" s="544">
        <v>37449</v>
      </c>
      <c r="DN134" s="544">
        <v>-585</v>
      </c>
      <c r="DO134" s="544">
        <v>325</v>
      </c>
      <c r="DP134" s="544">
        <v>-8</v>
      </c>
      <c r="DQ134" s="544">
        <v>0</v>
      </c>
      <c r="DR134" s="544">
        <v>174</v>
      </c>
      <c r="DS134" s="544">
        <v>6621</v>
      </c>
      <c r="DT134" s="544">
        <v>0</v>
      </c>
      <c r="DU134" s="544">
        <v>3726809</v>
      </c>
      <c r="DV134" s="463">
        <v>-38828</v>
      </c>
      <c r="DW134" s="235">
        <v>2989224</v>
      </c>
      <c r="DX134" s="235">
        <v>34494</v>
      </c>
      <c r="DY134" s="235">
        <v>-217878</v>
      </c>
      <c r="DZ134" s="235">
        <v>-5700</v>
      </c>
      <c r="EA134" s="235">
        <v>9988</v>
      </c>
      <c r="EB134" s="235">
        <v>363285</v>
      </c>
      <c r="EC134" s="235">
        <v>12126</v>
      </c>
      <c r="ED134" s="235">
        <v>-67562</v>
      </c>
      <c r="EE134" s="235">
        <v>29608</v>
      </c>
      <c r="EF134" s="235">
        <v>938</v>
      </c>
      <c r="EG134" s="235">
        <v>113908</v>
      </c>
      <c r="EH134" s="235">
        <v>34224</v>
      </c>
      <c r="EI134" s="235">
        <v>-16366</v>
      </c>
      <c r="EJ134" s="235">
        <v>0</v>
      </c>
      <c r="EK134" s="235">
        <v>0</v>
      </c>
      <c r="EL134" s="235">
        <v>662</v>
      </c>
      <c r="EM134" s="235">
        <v>300</v>
      </c>
      <c r="EN134" s="235">
        <v>-53</v>
      </c>
      <c r="EO134" s="235">
        <v>0</v>
      </c>
      <c r="EP134" s="235">
        <v>0</v>
      </c>
      <c r="EQ134" s="235">
        <v>11928</v>
      </c>
      <c r="ER134" s="235">
        <v>0</v>
      </c>
      <c r="ES134" s="235">
        <v>3254298</v>
      </c>
      <c r="ET134" s="254"/>
      <c r="EU134" s="254"/>
      <c r="EV134" s="254"/>
      <c r="EW134" s="254"/>
      <c r="EY134" s="397">
        <v>53.413613270419326</v>
      </c>
      <c r="EZ134" s="226">
        <v>2.925291331422928E-2</v>
      </c>
      <c r="FA134" s="397">
        <v>-0.35363517706030206</v>
      </c>
      <c r="FB134" s="226">
        <v>0.33122288030233082</v>
      </c>
      <c r="FC134" s="221">
        <v>-0.11938678495043518</v>
      </c>
      <c r="FD134" s="226">
        <v>-0.27126834652211451</v>
      </c>
      <c r="FE134" s="221">
        <v>1341.6467532163745</v>
      </c>
      <c r="FF134" s="226">
        <v>-0.67955057526516649</v>
      </c>
      <c r="FG134" s="221">
        <v>0.19218950558990303</v>
      </c>
      <c r="FH134" s="226">
        <v>0</v>
      </c>
      <c r="FI134" s="232"/>
      <c r="FJ134" s="393">
        <v>84.75</v>
      </c>
      <c r="FK134" s="430"/>
      <c r="FL134" s="468">
        <v>0.77362482369534558</v>
      </c>
      <c r="FM134" s="469">
        <v>17766.137588436341</v>
      </c>
      <c r="FN134" s="472">
        <v>14.703808180535965</v>
      </c>
      <c r="FO134" s="386">
        <v>29822.366142140003</v>
      </c>
      <c r="FQ134" s="390">
        <v>271.37</v>
      </c>
      <c r="FR134" s="391">
        <v>384802.66000000003</v>
      </c>
      <c r="FS134" s="392">
        <v>4.507620598307325E-4</v>
      </c>
      <c r="FT134" s="278">
        <v>7212.1929572917197</v>
      </c>
      <c r="FV134" s="555">
        <v>0</v>
      </c>
      <c r="FW134" s="551">
        <v>0</v>
      </c>
      <c r="FX134" s="547">
        <v>3226</v>
      </c>
      <c r="FY134" s="545">
        <v>4732</v>
      </c>
      <c r="FZ134" s="555">
        <v>0</v>
      </c>
    </row>
    <row r="135" spans="1:182" x14ac:dyDescent="0.2">
      <c r="A135" s="65">
        <v>132</v>
      </c>
      <c r="B135" s="65">
        <v>869</v>
      </c>
      <c r="C135" s="66">
        <v>2609</v>
      </c>
      <c r="D135" s="67" t="s">
        <v>171</v>
      </c>
      <c r="E135" s="75">
        <v>351</v>
      </c>
      <c r="F135" s="220">
        <v>1093.3333333333333</v>
      </c>
      <c r="G135" s="220">
        <v>2290228.6666666665</v>
      </c>
      <c r="H135" s="214">
        <v>1.8</v>
      </c>
      <c r="I135" s="220">
        <v>1272349.2592592593</v>
      </c>
      <c r="J135" s="220">
        <v>259064.33333333334</v>
      </c>
      <c r="K135" s="209">
        <v>0</v>
      </c>
      <c r="L135" s="216">
        <v>1.65</v>
      </c>
      <c r="M135" s="220">
        <v>2099376.2777777775</v>
      </c>
      <c r="N135" s="220">
        <v>211967.32666666666</v>
      </c>
      <c r="O135" s="220">
        <v>208.33333333333334</v>
      </c>
      <c r="P135" s="220">
        <v>2311551.9377777777</v>
      </c>
      <c r="Q135" s="221">
        <v>2114.2243333333336</v>
      </c>
      <c r="R135" s="221">
        <v>2681.4037114060652</v>
      </c>
      <c r="S135" s="221">
        <v>78.847669388235602</v>
      </c>
      <c r="T135" s="381">
        <v>2114.2243333333336</v>
      </c>
      <c r="U135" s="222">
        <v>2746.534559255173</v>
      </c>
      <c r="V135" s="222">
        <v>76.977889326347508</v>
      </c>
      <c r="W135" s="223">
        <v>229442.96440968907</v>
      </c>
      <c r="X135" s="224">
        <v>209.85636988691076</v>
      </c>
      <c r="Y135" s="225">
        <v>86.674031714588438</v>
      </c>
      <c r="Z135" s="223">
        <v>0</v>
      </c>
      <c r="AA135" s="224">
        <v>0</v>
      </c>
      <c r="AB135" s="226">
        <v>86.674031714588438</v>
      </c>
      <c r="AC135" s="227">
        <v>0</v>
      </c>
      <c r="AD135" s="228">
        <v>0</v>
      </c>
      <c r="AE135" s="229">
        <v>0</v>
      </c>
      <c r="AF135" s="230">
        <v>0</v>
      </c>
      <c r="AG135" s="231">
        <v>86.674031714588438</v>
      </c>
      <c r="AH135" s="223">
        <v>229442.96440968907</v>
      </c>
      <c r="AI135" s="224">
        <v>209.85636988691076</v>
      </c>
      <c r="AJ135" s="226">
        <v>86.674031714588438</v>
      </c>
      <c r="AK135" s="232">
        <v>0</v>
      </c>
      <c r="AL135" s="444">
        <v>0.18841463414634146</v>
      </c>
      <c r="AM135" s="232">
        <v>0</v>
      </c>
      <c r="AN135" s="232">
        <v>7.2219512195121958</v>
      </c>
      <c r="AO135" s="232">
        <v>0</v>
      </c>
      <c r="AP135" s="223">
        <v>0</v>
      </c>
      <c r="AQ135" s="224">
        <v>78.847669388235602</v>
      </c>
      <c r="AR135" s="224">
        <v>0</v>
      </c>
      <c r="AS135" s="233">
        <v>0</v>
      </c>
      <c r="AT135" s="234">
        <v>0</v>
      </c>
      <c r="AU135" s="254"/>
      <c r="AV135" s="221">
        <v>394.85</v>
      </c>
      <c r="AW135" s="221">
        <v>431702.66666666669</v>
      </c>
      <c r="AX135" s="271">
        <v>5.1020765878813466E-4</v>
      </c>
      <c r="AY135" s="298">
        <v>8035.770625913121</v>
      </c>
      <c r="AZ135" s="213"/>
      <c r="BA135" s="221">
        <v>97.596582600843078</v>
      </c>
      <c r="BB135" s="272">
        <v>1.0871446505733433</v>
      </c>
      <c r="BC135" s="221">
        <v>-1.7960778360543361</v>
      </c>
      <c r="BD135" s="272">
        <v>0.22530730387768452</v>
      </c>
      <c r="BE135" s="221">
        <v>9.4621250570359004E-3</v>
      </c>
      <c r="BF135" s="272">
        <v>-1.6693586739328262E-2</v>
      </c>
      <c r="BG135" s="221">
        <v>1457.1139911839564</v>
      </c>
      <c r="BH135" s="272">
        <v>-0.6237239658342858</v>
      </c>
      <c r="BI135" s="221">
        <v>0.47987058338649635</v>
      </c>
      <c r="BJ135" s="445">
        <v>0</v>
      </c>
      <c r="BL135" s="412">
        <v>202</v>
      </c>
      <c r="BM135" s="425"/>
      <c r="BN135" s="235">
        <v>1101</v>
      </c>
      <c r="BO135" s="302">
        <v>1.8</v>
      </c>
      <c r="BP135" s="232">
        <v>1.8</v>
      </c>
      <c r="BQ135" s="71">
        <v>165569216</v>
      </c>
      <c r="BR135" s="235">
        <v>1091</v>
      </c>
      <c r="BS135" s="302">
        <v>1.8</v>
      </c>
      <c r="BT135" s="232">
        <v>1.8</v>
      </c>
      <c r="BU135" s="71">
        <v>179228010</v>
      </c>
      <c r="BV135" s="235">
        <v>1079</v>
      </c>
      <c r="BW135" s="302">
        <v>1.94</v>
      </c>
      <c r="BX135" s="232">
        <v>1.94</v>
      </c>
      <c r="BY135" s="71">
        <v>179966740</v>
      </c>
      <c r="BZ135" s="463">
        <v>-33553</v>
      </c>
      <c r="CA135" s="235">
        <v>2237490</v>
      </c>
      <c r="CB135" s="235">
        <v>19528</v>
      </c>
      <c r="CC135" s="235">
        <v>-39684</v>
      </c>
      <c r="CD135" s="235">
        <v>-230</v>
      </c>
      <c r="CE135" s="235">
        <v>0</v>
      </c>
      <c r="CF135" s="235">
        <v>151085</v>
      </c>
      <c r="CG135" s="235">
        <v>9118</v>
      </c>
      <c r="CH135" s="235">
        <v>-4593</v>
      </c>
      <c r="CI135" s="235">
        <v>9125</v>
      </c>
      <c r="CJ135" s="235">
        <v>0</v>
      </c>
      <c r="CK135" s="235">
        <v>20251</v>
      </c>
      <c r="CL135" s="235">
        <v>13087</v>
      </c>
      <c r="CM135" s="235">
        <v>0</v>
      </c>
      <c r="CN135" s="235">
        <v>0</v>
      </c>
      <c r="CO135" s="235">
        <v>0</v>
      </c>
      <c r="CP135" s="235">
        <v>514</v>
      </c>
      <c r="CQ135" s="235">
        <v>154</v>
      </c>
      <c r="CR135" s="235">
        <v>0</v>
      </c>
      <c r="CS135" s="235">
        <v>0</v>
      </c>
      <c r="CT135" s="235">
        <v>0</v>
      </c>
      <c r="CU135" s="235">
        <v>418</v>
      </c>
      <c r="CV135" s="235">
        <v>0</v>
      </c>
      <c r="CW135" s="235">
        <v>2382710</v>
      </c>
      <c r="CX135" s="463">
        <v>-20654</v>
      </c>
      <c r="CY135" s="544">
        <v>1961156</v>
      </c>
      <c r="CZ135" s="544">
        <v>21654</v>
      </c>
      <c r="DA135" s="544">
        <v>-52161</v>
      </c>
      <c r="DB135" s="544">
        <v>-19</v>
      </c>
      <c r="DC135" s="544">
        <v>0</v>
      </c>
      <c r="DD135" s="544">
        <v>147427</v>
      </c>
      <c r="DE135" s="544">
        <v>7807</v>
      </c>
      <c r="DF135" s="544">
        <v>-4545</v>
      </c>
      <c r="DG135" s="544">
        <v>36970</v>
      </c>
      <c r="DH135" s="544">
        <v>0</v>
      </c>
      <c r="DI135" s="544">
        <v>51486</v>
      </c>
      <c r="DJ135" s="544">
        <v>2271</v>
      </c>
      <c r="DK135" s="544">
        <v>0</v>
      </c>
      <c r="DL135" s="544">
        <v>0</v>
      </c>
      <c r="DM135" s="544">
        <v>0</v>
      </c>
      <c r="DN135" s="544">
        <v>27</v>
      </c>
      <c r="DO135" s="544">
        <v>25</v>
      </c>
      <c r="DP135" s="544">
        <v>0</v>
      </c>
      <c r="DQ135" s="544">
        <v>0</v>
      </c>
      <c r="DR135" s="544">
        <v>0</v>
      </c>
      <c r="DS135" s="544">
        <v>1102</v>
      </c>
      <c r="DT135" s="544">
        <v>0</v>
      </c>
      <c r="DU135" s="544">
        <v>2152546</v>
      </c>
      <c r="DV135" s="463">
        <v>-21855</v>
      </c>
      <c r="DW135" s="235">
        <v>2394176</v>
      </c>
      <c r="DX135" s="235">
        <v>22169</v>
      </c>
      <c r="DY135" s="235">
        <v>-34404</v>
      </c>
      <c r="DZ135" s="235">
        <v>-280</v>
      </c>
      <c r="EA135" s="235">
        <v>0</v>
      </c>
      <c r="EB135" s="235">
        <v>168028</v>
      </c>
      <c r="EC135" s="235">
        <v>7428</v>
      </c>
      <c r="ED135" s="235">
        <v>-4502</v>
      </c>
      <c r="EE135" s="235">
        <v>26069</v>
      </c>
      <c r="EF135" s="235">
        <v>0</v>
      </c>
      <c r="EG135" s="235">
        <v>38665</v>
      </c>
      <c r="EH135" s="235">
        <v>3353</v>
      </c>
      <c r="EI135" s="235">
        <v>-32980</v>
      </c>
      <c r="EJ135" s="235">
        <v>0</v>
      </c>
      <c r="EK135" s="235">
        <v>0</v>
      </c>
      <c r="EL135" s="235">
        <v>346</v>
      </c>
      <c r="EM135" s="235">
        <v>30</v>
      </c>
      <c r="EN135" s="235">
        <v>-1</v>
      </c>
      <c r="EO135" s="235">
        <v>0</v>
      </c>
      <c r="EP135" s="235">
        <v>0</v>
      </c>
      <c r="EQ135" s="235">
        <v>766</v>
      </c>
      <c r="ER135" s="235">
        <v>0</v>
      </c>
      <c r="ES135" s="235">
        <v>2567008</v>
      </c>
      <c r="ET135" s="254"/>
      <c r="EU135" s="254"/>
      <c r="EV135" s="254"/>
      <c r="EW135" s="254"/>
      <c r="EY135" s="397">
        <v>93.769452711132729</v>
      </c>
      <c r="EZ135" s="226">
        <v>0.98027277271637525</v>
      </c>
      <c r="FA135" s="397">
        <v>-1.9038143797098215</v>
      </c>
      <c r="FB135" s="226">
        <v>0.22261828792368607</v>
      </c>
      <c r="FC135" s="221">
        <v>-2.8717568479344924E-2</v>
      </c>
      <c r="FD135" s="226">
        <v>-4.6021401499492201E-2</v>
      </c>
      <c r="FE135" s="221">
        <v>1394.2970240924678</v>
      </c>
      <c r="FF135" s="226">
        <v>-0.66454379274379316</v>
      </c>
      <c r="FG135" s="221">
        <v>0.45535336297109058</v>
      </c>
      <c r="FH135" s="226">
        <v>0</v>
      </c>
      <c r="FI135" s="232"/>
      <c r="FJ135" s="393">
        <v>202</v>
      </c>
      <c r="FK135" s="430"/>
      <c r="FL135" s="468">
        <v>0.18893304799755428</v>
      </c>
      <c r="FM135" s="469">
        <v>0</v>
      </c>
      <c r="FN135" s="472">
        <v>7.2418220727606242</v>
      </c>
      <c r="FO135" s="386">
        <v>0</v>
      </c>
      <c r="FQ135" s="390">
        <v>308.22000000000003</v>
      </c>
      <c r="FR135" s="391">
        <v>336062.54</v>
      </c>
      <c r="FS135" s="392">
        <v>3.9366734825156333E-4</v>
      </c>
      <c r="FT135" s="278">
        <v>6298.6775720250134</v>
      </c>
      <c r="FV135" s="555">
        <v>0</v>
      </c>
      <c r="FW135" s="551">
        <v>0</v>
      </c>
      <c r="FX135" s="547">
        <v>625</v>
      </c>
      <c r="FY135" s="545">
        <v>801</v>
      </c>
      <c r="FZ135" s="555">
        <v>0</v>
      </c>
    </row>
    <row r="136" spans="1:182" x14ac:dyDescent="0.2">
      <c r="A136" s="65">
        <v>133</v>
      </c>
      <c r="B136" s="65">
        <v>870</v>
      </c>
      <c r="C136" s="66">
        <v>2610</v>
      </c>
      <c r="D136" s="67" t="s">
        <v>172</v>
      </c>
      <c r="E136" s="75">
        <v>351</v>
      </c>
      <c r="F136" s="220">
        <v>4175.666666666667</v>
      </c>
      <c r="G136" s="220">
        <v>9737777.333333334</v>
      </c>
      <c r="H136" s="214">
        <v>1.64</v>
      </c>
      <c r="I136" s="220">
        <v>5937669.1056910576</v>
      </c>
      <c r="J136" s="220">
        <v>710455.33333333337</v>
      </c>
      <c r="K136" s="209">
        <v>0</v>
      </c>
      <c r="L136" s="216">
        <v>1.65</v>
      </c>
      <c r="M136" s="220">
        <v>9797154.024390243</v>
      </c>
      <c r="N136" s="220">
        <v>878759.77999999991</v>
      </c>
      <c r="O136" s="220">
        <v>3759.3333333333335</v>
      </c>
      <c r="P136" s="220">
        <v>10679673.137723578</v>
      </c>
      <c r="Q136" s="221">
        <v>2557.5971432242941</v>
      </c>
      <c r="R136" s="221">
        <v>2681.4037114060652</v>
      </c>
      <c r="S136" s="221">
        <v>95.382770313357625</v>
      </c>
      <c r="T136" s="381">
        <v>2557.5971432242941</v>
      </c>
      <c r="U136" s="222">
        <v>2746.534559255173</v>
      </c>
      <c r="V136" s="222">
        <v>93.120879713885103</v>
      </c>
      <c r="W136" s="223">
        <v>191280.73515227606</v>
      </c>
      <c r="X136" s="224">
        <v>45.808430227255378</v>
      </c>
      <c r="Y136" s="225">
        <v>97.091145297415309</v>
      </c>
      <c r="Z136" s="223">
        <v>0</v>
      </c>
      <c r="AA136" s="224">
        <v>0</v>
      </c>
      <c r="AB136" s="226">
        <v>97.091145297415309</v>
      </c>
      <c r="AC136" s="227">
        <v>0</v>
      </c>
      <c r="AD136" s="228">
        <v>0</v>
      </c>
      <c r="AE136" s="229">
        <v>0</v>
      </c>
      <c r="AF136" s="230">
        <v>0</v>
      </c>
      <c r="AG136" s="231">
        <v>97.091145297415309</v>
      </c>
      <c r="AH136" s="223">
        <v>191280.73515227606</v>
      </c>
      <c r="AI136" s="224">
        <v>45.808430227255378</v>
      </c>
      <c r="AJ136" s="226">
        <v>97.091145297415309</v>
      </c>
      <c r="AK136" s="232">
        <v>0</v>
      </c>
      <c r="AL136" s="444">
        <v>0.10633032649477128</v>
      </c>
      <c r="AM136" s="232">
        <v>0</v>
      </c>
      <c r="AN136" s="232">
        <v>3.9792448311646842</v>
      </c>
      <c r="AO136" s="232">
        <v>0</v>
      </c>
      <c r="AP136" s="223">
        <v>0</v>
      </c>
      <c r="AQ136" s="224">
        <v>95.382770313357625</v>
      </c>
      <c r="AR136" s="224">
        <v>0</v>
      </c>
      <c r="AS136" s="233">
        <v>0</v>
      </c>
      <c r="AT136" s="234">
        <v>0</v>
      </c>
      <c r="AU136" s="254"/>
      <c r="AV136" s="221">
        <v>1633.59</v>
      </c>
      <c r="AW136" s="221">
        <v>6821327.3100000005</v>
      </c>
      <c r="AX136" s="271">
        <v>8.0617835037602985E-3</v>
      </c>
      <c r="AY136" s="298">
        <v>126973.0901842247</v>
      </c>
      <c r="AZ136" s="213"/>
      <c r="BA136" s="221">
        <v>52.32668309693846</v>
      </c>
      <c r="BB136" s="272">
        <v>4.5016947709687598E-3</v>
      </c>
      <c r="BC136" s="221">
        <v>-0.56954489103928219</v>
      </c>
      <c r="BD136" s="272">
        <v>0.34439090069738537</v>
      </c>
      <c r="BE136" s="221">
        <v>-0.25370199591890891</v>
      </c>
      <c r="BF136" s="272">
        <v>-0.6207049093085989</v>
      </c>
      <c r="BG136" s="221">
        <v>801.67780434102281</v>
      </c>
      <c r="BH136" s="272">
        <v>-0.81123380218216634</v>
      </c>
      <c r="BI136" s="221">
        <v>0.13485537208548037</v>
      </c>
      <c r="BJ136" s="445">
        <v>0</v>
      </c>
      <c r="BL136" s="412">
        <v>673</v>
      </c>
      <c r="BM136" s="425"/>
      <c r="BN136" s="235">
        <v>4173</v>
      </c>
      <c r="BO136" s="302">
        <v>1.64</v>
      </c>
      <c r="BP136" s="232">
        <v>1.64</v>
      </c>
      <c r="BQ136" s="71">
        <v>670030340</v>
      </c>
      <c r="BR136" s="235">
        <v>4219</v>
      </c>
      <c r="BS136" s="302">
        <v>1.64</v>
      </c>
      <c r="BT136" s="232">
        <v>1.64</v>
      </c>
      <c r="BU136" s="71">
        <v>771811103</v>
      </c>
      <c r="BV136" s="235">
        <v>4301</v>
      </c>
      <c r="BW136" s="302">
        <v>1.64</v>
      </c>
      <c r="BX136" s="232">
        <v>1.64</v>
      </c>
      <c r="BY136" s="71">
        <v>776850190</v>
      </c>
      <c r="BZ136" s="463">
        <v>-95268</v>
      </c>
      <c r="CA136" s="235">
        <v>8303994</v>
      </c>
      <c r="CB136" s="235">
        <v>440312</v>
      </c>
      <c r="CC136" s="235">
        <v>-497959</v>
      </c>
      <c r="CD136" s="235">
        <v>-2689</v>
      </c>
      <c r="CE136" s="235">
        <v>447500</v>
      </c>
      <c r="CF136" s="235">
        <v>949084</v>
      </c>
      <c r="CG136" s="235">
        <v>86242</v>
      </c>
      <c r="CH136" s="235">
        <v>-88914</v>
      </c>
      <c r="CI136" s="235">
        <v>117009</v>
      </c>
      <c r="CJ136" s="235">
        <v>1056</v>
      </c>
      <c r="CK136" s="235">
        <v>164135</v>
      </c>
      <c r="CL136" s="235">
        <v>163954</v>
      </c>
      <c r="CM136" s="235">
        <v>-2797</v>
      </c>
      <c r="CN136" s="235">
        <v>0</v>
      </c>
      <c r="CO136" s="235">
        <v>0</v>
      </c>
      <c r="CP136" s="235">
        <v>6886</v>
      </c>
      <c r="CQ136" s="235">
        <v>633</v>
      </c>
      <c r="CR136" s="235">
        <v>-587</v>
      </c>
      <c r="CS136" s="235">
        <v>0</v>
      </c>
      <c r="CT136" s="235">
        <v>1318</v>
      </c>
      <c r="CU136" s="235">
        <v>17734</v>
      </c>
      <c r="CV136" s="235">
        <v>0</v>
      </c>
      <c r="CW136" s="235">
        <v>10011643</v>
      </c>
      <c r="CX136" s="463">
        <v>-96336</v>
      </c>
      <c r="CY136" s="544">
        <v>9046988</v>
      </c>
      <c r="CZ136" s="544">
        <v>201560</v>
      </c>
      <c r="DA136" s="544">
        <v>-561987</v>
      </c>
      <c r="DB136" s="544">
        <v>-1862</v>
      </c>
      <c r="DC136" s="544">
        <v>-144800</v>
      </c>
      <c r="DD136" s="544">
        <v>1014569</v>
      </c>
      <c r="DE136" s="544">
        <v>53653</v>
      </c>
      <c r="DF136" s="544">
        <v>-107986</v>
      </c>
      <c r="DG136" s="544">
        <v>214074</v>
      </c>
      <c r="DH136" s="544">
        <v>4222</v>
      </c>
      <c r="DI136" s="544">
        <v>232809</v>
      </c>
      <c r="DJ136" s="544">
        <v>21507</v>
      </c>
      <c r="DK136" s="544">
        <v>-5655</v>
      </c>
      <c r="DL136" s="544">
        <v>0</v>
      </c>
      <c r="DM136" s="544">
        <v>0</v>
      </c>
      <c r="DN136" s="544">
        <v>869</v>
      </c>
      <c r="DO136" s="544">
        <v>3985</v>
      </c>
      <c r="DP136" s="544">
        <v>-644</v>
      </c>
      <c r="DQ136" s="544">
        <v>0</v>
      </c>
      <c r="DR136" s="544">
        <v>261</v>
      </c>
      <c r="DS136" s="544">
        <v>15038</v>
      </c>
      <c r="DT136" s="544">
        <v>0</v>
      </c>
      <c r="DU136" s="544">
        <v>9890265</v>
      </c>
      <c r="DV136" s="463">
        <v>-77376</v>
      </c>
      <c r="DW136" s="235">
        <v>8557684</v>
      </c>
      <c r="DX136" s="235">
        <v>294182</v>
      </c>
      <c r="DY136" s="235">
        <v>-556686</v>
      </c>
      <c r="DZ136" s="235">
        <v>-5598</v>
      </c>
      <c r="EA136" s="235">
        <v>-9700</v>
      </c>
      <c r="EB136" s="235">
        <v>1111637</v>
      </c>
      <c r="EC136" s="235">
        <v>78486</v>
      </c>
      <c r="ED136" s="235">
        <v>-116826</v>
      </c>
      <c r="EE136" s="235">
        <v>272708</v>
      </c>
      <c r="EF136" s="235">
        <v>685</v>
      </c>
      <c r="EG136" s="235">
        <v>175388</v>
      </c>
      <c r="EH136" s="235">
        <v>68929</v>
      </c>
      <c r="EI136" s="235">
        <v>-14192</v>
      </c>
      <c r="EJ136" s="235">
        <v>0</v>
      </c>
      <c r="EK136" s="235">
        <v>0</v>
      </c>
      <c r="EL136" s="235">
        <v>1240</v>
      </c>
      <c r="EM136" s="235">
        <v>2107</v>
      </c>
      <c r="EN136" s="235">
        <v>-108</v>
      </c>
      <c r="EO136" s="235">
        <v>0</v>
      </c>
      <c r="EP136" s="235">
        <v>42</v>
      </c>
      <c r="EQ136" s="235">
        <v>15452</v>
      </c>
      <c r="ER136" s="235">
        <v>0</v>
      </c>
      <c r="ES136" s="235">
        <v>9798054</v>
      </c>
      <c r="ET136" s="254"/>
      <c r="EU136" s="254"/>
      <c r="EV136" s="254"/>
      <c r="EW136" s="254"/>
      <c r="EY136" s="397">
        <v>58.598367552418814</v>
      </c>
      <c r="EZ136" s="226">
        <v>0.15143608077245183</v>
      </c>
      <c r="FA136" s="397">
        <v>-0.62510675278332617</v>
      </c>
      <c r="FB136" s="226">
        <v>0.31220375027310848</v>
      </c>
      <c r="FC136" s="221">
        <v>-0.20638213076426512</v>
      </c>
      <c r="FD136" s="226">
        <v>-0.48738839959436908</v>
      </c>
      <c r="FE136" s="221">
        <v>882.91615611887937</v>
      </c>
      <c r="FF136" s="226">
        <v>-0.81030147534586483</v>
      </c>
      <c r="FG136" s="221">
        <v>0.19663822669926401</v>
      </c>
      <c r="FH136" s="226">
        <v>0</v>
      </c>
      <c r="FI136" s="232"/>
      <c r="FJ136" s="393">
        <v>673</v>
      </c>
      <c r="FK136" s="430"/>
      <c r="FL136" s="468">
        <v>0.10493973056015127</v>
      </c>
      <c r="FM136" s="469">
        <v>0</v>
      </c>
      <c r="FN136" s="472">
        <v>3.9272039706925077</v>
      </c>
      <c r="FO136" s="386">
        <v>0</v>
      </c>
      <c r="FQ136" s="390">
        <v>1670.58</v>
      </c>
      <c r="FR136" s="391">
        <v>7068223.9799999995</v>
      </c>
      <c r="FS136" s="392">
        <v>8.2797951567428803E-3</v>
      </c>
      <c r="FT136" s="278">
        <v>132476.72250788609</v>
      </c>
      <c r="FV136" s="555">
        <v>0</v>
      </c>
      <c r="FW136" s="551">
        <v>0</v>
      </c>
      <c r="FX136" s="547">
        <v>11278</v>
      </c>
      <c r="FY136" s="545">
        <v>14314</v>
      </c>
      <c r="FZ136" s="555">
        <v>0</v>
      </c>
    </row>
    <row r="137" spans="1:182" x14ac:dyDescent="0.2">
      <c r="A137" s="65">
        <v>134</v>
      </c>
      <c r="B137" s="65">
        <v>411</v>
      </c>
      <c r="C137" s="66">
        <v>4211</v>
      </c>
      <c r="D137" s="67" t="s">
        <v>206</v>
      </c>
      <c r="E137" s="75"/>
      <c r="F137" s="220">
        <v>549.66666666666663</v>
      </c>
      <c r="G137" s="220">
        <v>867635.33333333337</v>
      </c>
      <c r="H137" s="214">
        <v>1.37</v>
      </c>
      <c r="I137" s="220">
        <v>633310.46228710457</v>
      </c>
      <c r="J137" s="220">
        <v>80261.666666666672</v>
      </c>
      <c r="K137" s="209">
        <v>0</v>
      </c>
      <c r="L137" s="216">
        <v>1.65</v>
      </c>
      <c r="M137" s="220">
        <v>1044962.2627737225</v>
      </c>
      <c r="N137" s="220">
        <v>98364.469999999987</v>
      </c>
      <c r="O137" s="220">
        <v>117</v>
      </c>
      <c r="P137" s="220">
        <v>1143443.7327737224</v>
      </c>
      <c r="Q137" s="221">
        <v>2080.2493622323636</v>
      </c>
      <c r="R137" s="221">
        <v>2681.4037114060652</v>
      </c>
      <c r="S137" s="221">
        <v>77.580610237222714</v>
      </c>
      <c r="T137" s="381">
        <v>2080.2493622323636</v>
      </c>
      <c r="U137" s="222">
        <v>2746.534559255173</v>
      </c>
      <c r="V137" s="222">
        <v>75.740876997976031</v>
      </c>
      <c r="W137" s="223">
        <v>122260.76768711684</v>
      </c>
      <c r="X137" s="224">
        <v>222.42710919426958</v>
      </c>
      <c r="Y137" s="225">
        <v>85.875784449450293</v>
      </c>
      <c r="Z137" s="223">
        <v>1831</v>
      </c>
      <c r="AA137" s="224">
        <v>3.3311097634930262</v>
      </c>
      <c r="AB137" s="226">
        <v>86.000014521532449</v>
      </c>
      <c r="AC137" s="227">
        <v>0</v>
      </c>
      <c r="AD137" s="228">
        <v>0</v>
      </c>
      <c r="AE137" s="229">
        <v>1831</v>
      </c>
      <c r="AF137" s="230">
        <v>3.3311097634930262</v>
      </c>
      <c r="AG137" s="231">
        <v>86.000014521532449</v>
      </c>
      <c r="AH137" s="223">
        <v>124091.76768711684</v>
      </c>
      <c r="AI137" s="224">
        <v>225.75821895776261</v>
      </c>
      <c r="AJ137" s="226">
        <v>86.000014521532449</v>
      </c>
      <c r="AK137" s="232">
        <v>0</v>
      </c>
      <c r="AL137" s="444">
        <v>0.60582171012734998</v>
      </c>
      <c r="AM137" s="232">
        <v>474.37879871334195</v>
      </c>
      <c r="AN137" s="232">
        <v>16.493632504548213</v>
      </c>
      <c r="AO137" s="232">
        <v>18617.093534021082</v>
      </c>
      <c r="AP137" s="223">
        <v>19091.472332734425</v>
      </c>
      <c r="AQ137" s="224">
        <v>77.580610237222714</v>
      </c>
      <c r="AR137" s="224">
        <v>0</v>
      </c>
      <c r="AS137" s="233">
        <v>0</v>
      </c>
      <c r="AT137" s="234">
        <v>19091.472332734425</v>
      </c>
      <c r="AU137" s="254"/>
      <c r="AV137" s="221">
        <v>217.63</v>
      </c>
      <c r="AW137" s="221">
        <v>119623.95666666665</v>
      </c>
      <c r="AX137" s="271">
        <v>1.4137753499910414E-4</v>
      </c>
      <c r="AY137" s="298">
        <v>2226.6961762358901</v>
      </c>
      <c r="AZ137" s="213"/>
      <c r="BA137" s="221">
        <v>17.155561762835898</v>
      </c>
      <c r="BB137" s="272">
        <v>-0.83662601210084508</v>
      </c>
      <c r="BC137" s="221">
        <v>-4.4535577659150549</v>
      </c>
      <c r="BD137" s="272">
        <v>-3.2706367756791116E-2</v>
      </c>
      <c r="BE137" s="221">
        <v>-0.41653298257473043</v>
      </c>
      <c r="BF137" s="272">
        <v>-0.99443275351663252</v>
      </c>
      <c r="BG137" s="221">
        <v>5053.361288507218</v>
      </c>
      <c r="BH137" s="272">
        <v>0.40510501206465194</v>
      </c>
      <c r="BI137" s="221">
        <v>-0.56721753635973016</v>
      </c>
      <c r="BJ137" s="445">
        <v>0</v>
      </c>
      <c r="BL137" s="412">
        <v>20</v>
      </c>
      <c r="BM137" s="425"/>
      <c r="BN137" s="235">
        <v>559</v>
      </c>
      <c r="BO137" s="302">
        <v>1.37</v>
      </c>
      <c r="BP137" s="232">
        <v>1.37</v>
      </c>
      <c r="BQ137" s="71">
        <v>74551970</v>
      </c>
      <c r="BR137" s="235">
        <v>550</v>
      </c>
      <c r="BS137" s="302">
        <v>1.37</v>
      </c>
      <c r="BT137" s="232">
        <v>1.37</v>
      </c>
      <c r="BU137" s="71">
        <v>88403240</v>
      </c>
      <c r="BV137" s="235">
        <v>546</v>
      </c>
      <c r="BW137" s="302">
        <v>1.37</v>
      </c>
      <c r="BX137" s="232">
        <v>1.37</v>
      </c>
      <c r="BY137" s="71">
        <v>89689220</v>
      </c>
      <c r="BZ137" s="463">
        <v>-5409</v>
      </c>
      <c r="CA137" s="235">
        <v>779069</v>
      </c>
      <c r="CB137" s="235">
        <v>15205</v>
      </c>
      <c r="CC137" s="235">
        <v>-19721</v>
      </c>
      <c r="CD137" s="235">
        <v>0</v>
      </c>
      <c r="CE137" s="235">
        <v>0</v>
      </c>
      <c r="CF137" s="235">
        <v>61734</v>
      </c>
      <c r="CG137" s="235">
        <v>3462</v>
      </c>
      <c r="CH137" s="235">
        <v>-3729</v>
      </c>
      <c r="CI137" s="235">
        <v>3803</v>
      </c>
      <c r="CJ137" s="235">
        <v>0</v>
      </c>
      <c r="CK137" s="235">
        <v>4456</v>
      </c>
      <c r="CL137" s="235">
        <v>5437</v>
      </c>
      <c r="CM137" s="235">
        <v>0</v>
      </c>
      <c r="CN137" s="235">
        <v>0</v>
      </c>
      <c r="CO137" s="235">
        <v>0</v>
      </c>
      <c r="CP137" s="235">
        <v>287</v>
      </c>
      <c r="CQ137" s="235">
        <v>633</v>
      </c>
      <c r="CR137" s="235">
        <v>-3</v>
      </c>
      <c r="CS137" s="235">
        <v>0</v>
      </c>
      <c r="CT137" s="235">
        <v>0</v>
      </c>
      <c r="CU137" s="235">
        <v>415</v>
      </c>
      <c r="CV137" s="235">
        <v>0</v>
      </c>
      <c r="CW137" s="235">
        <v>845639</v>
      </c>
      <c r="CX137" s="463">
        <v>-4389</v>
      </c>
      <c r="CY137" s="544">
        <v>841037</v>
      </c>
      <c r="CZ137" s="544">
        <v>2408</v>
      </c>
      <c r="DA137" s="544">
        <v>-21550</v>
      </c>
      <c r="DB137" s="544">
        <v>0</v>
      </c>
      <c r="DC137" s="544">
        <v>0</v>
      </c>
      <c r="DD137" s="544">
        <v>57003</v>
      </c>
      <c r="DE137" s="544">
        <v>776</v>
      </c>
      <c r="DF137" s="544">
        <v>-5379</v>
      </c>
      <c r="DG137" s="544">
        <v>3930</v>
      </c>
      <c r="DH137" s="544">
        <v>0</v>
      </c>
      <c r="DI137" s="544">
        <v>43384</v>
      </c>
      <c r="DJ137" s="544">
        <v>3879</v>
      </c>
      <c r="DK137" s="544">
        <v>0</v>
      </c>
      <c r="DL137" s="544">
        <v>0</v>
      </c>
      <c r="DM137" s="544">
        <v>0</v>
      </c>
      <c r="DN137" s="544">
        <v>127</v>
      </c>
      <c r="DO137" s="544">
        <v>307</v>
      </c>
      <c r="DP137" s="544">
        <v>-5</v>
      </c>
      <c r="DQ137" s="544">
        <v>0</v>
      </c>
      <c r="DR137" s="544">
        <v>0</v>
      </c>
      <c r="DS137" s="544">
        <v>265</v>
      </c>
      <c r="DT137" s="544">
        <v>0</v>
      </c>
      <c r="DU137" s="544">
        <v>921793</v>
      </c>
      <c r="DV137" s="463">
        <v>-5900</v>
      </c>
      <c r="DW137" s="235">
        <v>863681</v>
      </c>
      <c r="DX137" s="235">
        <v>12062</v>
      </c>
      <c r="DY137" s="235">
        <v>-18748</v>
      </c>
      <c r="DZ137" s="235">
        <v>0</v>
      </c>
      <c r="EA137" s="235">
        <v>0</v>
      </c>
      <c r="EB137" s="235">
        <v>72141</v>
      </c>
      <c r="EC137" s="235">
        <v>2688</v>
      </c>
      <c r="ED137" s="235">
        <v>-2324</v>
      </c>
      <c r="EE137" s="235">
        <v>1758</v>
      </c>
      <c r="EF137" s="235">
        <v>0</v>
      </c>
      <c r="EG137" s="235">
        <v>6786</v>
      </c>
      <c r="EH137" s="235">
        <v>6407</v>
      </c>
      <c r="EI137" s="235">
        <v>0</v>
      </c>
      <c r="EJ137" s="235">
        <v>0</v>
      </c>
      <c r="EK137" s="235">
        <v>0</v>
      </c>
      <c r="EL137" s="235">
        <v>-12</v>
      </c>
      <c r="EM137" s="235">
        <v>323</v>
      </c>
      <c r="EN137" s="235">
        <v>0</v>
      </c>
      <c r="EO137" s="235">
        <v>0</v>
      </c>
      <c r="EP137" s="235">
        <v>0</v>
      </c>
      <c r="EQ137" s="235">
        <v>6120</v>
      </c>
      <c r="ER137" s="235">
        <v>0</v>
      </c>
      <c r="ES137" s="235">
        <v>944982</v>
      </c>
      <c r="ET137" s="254"/>
      <c r="EU137" s="254"/>
      <c r="EV137" s="254"/>
      <c r="EW137" s="254"/>
      <c r="EY137" s="397">
        <v>21.689450005419129</v>
      </c>
      <c r="EZ137" s="226">
        <v>-0.71835411719381626</v>
      </c>
      <c r="FA137" s="397">
        <v>-4.7876287907546287</v>
      </c>
      <c r="FB137" s="226">
        <v>2.0580040944318451E-2</v>
      </c>
      <c r="FC137" s="221">
        <v>-0.50183889896199885</v>
      </c>
      <c r="FD137" s="226">
        <v>-1.221383210766209</v>
      </c>
      <c r="FE137" s="221">
        <v>5049.2445180246132</v>
      </c>
      <c r="FF137" s="226">
        <v>0.37721727050997228</v>
      </c>
      <c r="FG137" s="221">
        <v>-0.57409363938141977</v>
      </c>
      <c r="FH137" s="226">
        <v>0</v>
      </c>
      <c r="FI137" s="232"/>
      <c r="FJ137" s="393">
        <v>20</v>
      </c>
      <c r="FK137" s="430"/>
      <c r="FL137" s="468">
        <v>0.60362537764350455</v>
      </c>
      <c r="FM137" s="469">
        <v>726.50389421811894</v>
      </c>
      <c r="FN137" s="472">
        <v>16.433836858006043</v>
      </c>
      <c r="FO137" s="386">
        <v>19112.696623067528</v>
      </c>
      <c r="FQ137" s="390">
        <v>229.11</v>
      </c>
      <c r="FR137" s="391">
        <v>126392.35</v>
      </c>
      <c r="FS137" s="392">
        <v>1.4805738617515503E-4</v>
      </c>
      <c r="FT137" s="278">
        <v>2368.9181788024803</v>
      </c>
      <c r="FV137" s="555">
        <v>0</v>
      </c>
      <c r="FW137" s="551">
        <v>0</v>
      </c>
      <c r="FX137" s="547">
        <v>351</v>
      </c>
      <c r="FY137" s="545">
        <v>454</v>
      </c>
      <c r="FZ137" s="555">
        <v>0</v>
      </c>
    </row>
    <row r="138" spans="1:182" x14ac:dyDescent="0.2">
      <c r="A138" s="65">
        <v>135</v>
      </c>
      <c r="B138" s="65">
        <v>611</v>
      </c>
      <c r="C138" s="66">
        <v>2311</v>
      </c>
      <c r="D138" s="67" t="s">
        <v>141</v>
      </c>
      <c r="E138" s="75"/>
      <c r="F138" s="220">
        <v>996.66666666666663</v>
      </c>
      <c r="G138" s="220">
        <v>2214738.6666666665</v>
      </c>
      <c r="H138" s="214">
        <v>1.54</v>
      </c>
      <c r="I138" s="220">
        <v>1438141.9913419914</v>
      </c>
      <c r="J138" s="220">
        <v>169342</v>
      </c>
      <c r="K138" s="209">
        <v>0</v>
      </c>
      <c r="L138" s="216">
        <v>1.65</v>
      </c>
      <c r="M138" s="220">
        <v>2372934.2857142859</v>
      </c>
      <c r="N138" s="220">
        <v>211142.58333333334</v>
      </c>
      <c r="O138" s="220">
        <v>9196.3333333333339</v>
      </c>
      <c r="P138" s="220">
        <v>2593273.2023809524</v>
      </c>
      <c r="Q138" s="221">
        <v>2601.9463569039658</v>
      </c>
      <c r="R138" s="221">
        <v>2681.4037114060652</v>
      </c>
      <c r="S138" s="221">
        <v>97.036725422430564</v>
      </c>
      <c r="T138" s="381">
        <v>2601.9463569039658</v>
      </c>
      <c r="U138" s="222">
        <v>2746.534559255173</v>
      </c>
      <c r="V138" s="222">
        <v>94.735613216153453</v>
      </c>
      <c r="W138" s="223">
        <v>29301.2237618908</v>
      </c>
      <c r="X138" s="224">
        <v>29.399221165776723</v>
      </c>
      <c r="Y138" s="225">
        <v>98.133137016131258</v>
      </c>
      <c r="Z138" s="223">
        <v>0</v>
      </c>
      <c r="AA138" s="224">
        <v>0</v>
      </c>
      <c r="AB138" s="226">
        <v>98.133137016131258</v>
      </c>
      <c r="AC138" s="227">
        <v>0</v>
      </c>
      <c r="AD138" s="228">
        <v>0</v>
      </c>
      <c r="AE138" s="229">
        <v>0</v>
      </c>
      <c r="AF138" s="230">
        <v>0</v>
      </c>
      <c r="AG138" s="231">
        <v>98.133137016131258</v>
      </c>
      <c r="AH138" s="223">
        <v>29301.2237618908</v>
      </c>
      <c r="AI138" s="224">
        <v>29.399221165776723</v>
      </c>
      <c r="AJ138" s="226">
        <v>98.133137016131258</v>
      </c>
      <c r="AK138" s="232">
        <v>0</v>
      </c>
      <c r="AL138" s="444">
        <v>0.47056856187290974</v>
      </c>
      <c r="AM138" s="232">
        <v>0</v>
      </c>
      <c r="AN138" s="232">
        <v>13.461872909698997</v>
      </c>
      <c r="AO138" s="232">
        <v>9440.6986509013732</v>
      </c>
      <c r="AP138" s="223">
        <v>9440.6986509013732</v>
      </c>
      <c r="AQ138" s="224">
        <v>97.036725422430564</v>
      </c>
      <c r="AR138" s="224">
        <v>0</v>
      </c>
      <c r="AS138" s="233">
        <v>0</v>
      </c>
      <c r="AT138" s="234">
        <v>9440.6986509013732</v>
      </c>
      <c r="AU138" s="254"/>
      <c r="AV138" s="221">
        <v>358.43</v>
      </c>
      <c r="AW138" s="221">
        <v>357235.23333333334</v>
      </c>
      <c r="AX138" s="271">
        <v>4.2219834647527386E-4</v>
      </c>
      <c r="AY138" s="298">
        <v>6649.6239569855634</v>
      </c>
      <c r="AZ138" s="213"/>
      <c r="BA138" s="221">
        <v>35.96945103342415</v>
      </c>
      <c r="BB138" s="272">
        <v>-0.38668631898773342</v>
      </c>
      <c r="BC138" s="221">
        <v>-5.8412060625794924</v>
      </c>
      <c r="BD138" s="272">
        <v>-0.16743259012133122</v>
      </c>
      <c r="BE138" s="221">
        <v>-0.15679419914780077</v>
      </c>
      <c r="BF138" s="272">
        <v>-0.39828322705981878</v>
      </c>
      <c r="BG138" s="221">
        <v>2293.818105040682</v>
      </c>
      <c r="BH138" s="272">
        <v>-0.38435626748279139</v>
      </c>
      <c r="BI138" s="221">
        <v>-0.14201146717152299</v>
      </c>
      <c r="BJ138" s="445">
        <v>0</v>
      </c>
      <c r="BL138" s="412">
        <v>184</v>
      </c>
      <c r="BM138" s="425"/>
      <c r="BN138" s="235">
        <v>1001</v>
      </c>
      <c r="BO138" s="302">
        <v>1.54</v>
      </c>
      <c r="BP138" s="232">
        <v>1.54</v>
      </c>
      <c r="BQ138" s="71">
        <v>165347080</v>
      </c>
      <c r="BR138" s="235">
        <v>1007</v>
      </c>
      <c r="BS138" s="302">
        <v>1.54</v>
      </c>
      <c r="BT138" s="232">
        <v>1.54</v>
      </c>
      <c r="BU138" s="71">
        <v>175722570</v>
      </c>
      <c r="BV138" s="235">
        <v>1007</v>
      </c>
      <c r="BW138" s="302">
        <v>1.54</v>
      </c>
      <c r="BX138" s="232">
        <v>1.54</v>
      </c>
      <c r="BY138" s="71">
        <v>180665230</v>
      </c>
      <c r="BZ138" s="463">
        <v>-21480</v>
      </c>
      <c r="CA138" s="235">
        <v>1803603</v>
      </c>
      <c r="CB138" s="235">
        <v>39031</v>
      </c>
      <c r="CC138" s="235">
        <v>-72097</v>
      </c>
      <c r="CD138" s="235">
        <v>-149</v>
      </c>
      <c r="CE138" s="235">
        <v>0</v>
      </c>
      <c r="CF138" s="235">
        <v>154590</v>
      </c>
      <c r="CG138" s="235">
        <v>5805</v>
      </c>
      <c r="CH138" s="235">
        <v>-6320</v>
      </c>
      <c r="CI138" s="235">
        <v>20978</v>
      </c>
      <c r="CJ138" s="235">
        <v>1056</v>
      </c>
      <c r="CK138" s="235">
        <v>288320</v>
      </c>
      <c r="CL138" s="235">
        <v>63392</v>
      </c>
      <c r="CM138" s="235">
        <v>-120</v>
      </c>
      <c r="CN138" s="235">
        <v>0</v>
      </c>
      <c r="CO138" s="235">
        <v>0</v>
      </c>
      <c r="CP138" s="235">
        <v>3370</v>
      </c>
      <c r="CQ138" s="235">
        <v>71</v>
      </c>
      <c r="CR138" s="235">
        <v>-918</v>
      </c>
      <c r="CS138" s="235">
        <v>0</v>
      </c>
      <c r="CT138" s="235">
        <v>3247</v>
      </c>
      <c r="CU138" s="235">
        <v>950</v>
      </c>
      <c r="CV138" s="235">
        <v>0</v>
      </c>
      <c r="CW138" s="235">
        <v>2283329</v>
      </c>
      <c r="CX138" s="463">
        <v>-7378</v>
      </c>
      <c r="CY138" s="544">
        <v>1750337</v>
      </c>
      <c r="CZ138" s="544">
        <v>45329</v>
      </c>
      <c r="DA138" s="544">
        <v>-49503</v>
      </c>
      <c r="DB138" s="544">
        <v>-481</v>
      </c>
      <c r="DC138" s="544">
        <v>0</v>
      </c>
      <c r="DD138" s="544">
        <v>157013</v>
      </c>
      <c r="DE138" s="544">
        <v>8851</v>
      </c>
      <c r="DF138" s="544">
        <v>-8698</v>
      </c>
      <c r="DG138" s="544">
        <v>16918</v>
      </c>
      <c r="DH138" s="544">
        <v>479</v>
      </c>
      <c r="DI138" s="544">
        <v>159347</v>
      </c>
      <c r="DJ138" s="544">
        <v>20290</v>
      </c>
      <c r="DK138" s="544">
        <v>-84</v>
      </c>
      <c r="DL138" s="544">
        <v>0</v>
      </c>
      <c r="DM138" s="544">
        <v>0</v>
      </c>
      <c r="DN138" s="544">
        <v>-1471</v>
      </c>
      <c r="DO138" s="544">
        <v>25</v>
      </c>
      <c r="DP138" s="544">
        <v>-1289</v>
      </c>
      <c r="DQ138" s="544">
        <v>0</v>
      </c>
      <c r="DR138" s="544">
        <v>973</v>
      </c>
      <c r="DS138" s="544">
        <v>3450</v>
      </c>
      <c r="DT138" s="544">
        <v>0</v>
      </c>
      <c r="DU138" s="544">
        <v>2094108</v>
      </c>
      <c r="DV138" s="463">
        <v>-25930</v>
      </c>
      <c r="DW138" s="235">
        <v>1831572</v>
      </c>
      <c r="DX138" s="235">
        <v>39604</v>
      </c>
      <c r="DY138" s="235">
        <v>-47073</v>
      </c>
      <c r="DZ138" s="235">
        <v>-34</v>
      </c>
      <c r="EA138" s="235">
        <v>0</v>
      </c>
      <c r="EB138" s="235">
        <v>151371</v>
      </c>
      <c r="EC138" s="235">
        <v>7945</v>
      </c>
      <c r="ED138" s="235">
        <v>-4890</v>
      </c>
      <c r="EE138" s="235">
        <v>20926</v>
      </c>
      <c r="EF138" s="235">
        <v>417</v>
      </c>
      <c r="EG138" s="235">
        <v>639434</v>
      </c>
      <c r="EH138" s="235">
        <v>54746</v>
      </c>
      <c r="EI138" s="235">
        <v>-1715</v>
      </c>
      <c r="EJ138" s="235">
        <v>0</v>
      </c>
      <c r="EK138" s="235">
        <v>0</v>
      </c>
      <c r="EL138" s="235">
        <v>5707</v>
      </c>
      <c r="EM138" s="235">
        <v>22</v>
      </c>
      <c r="EN138" s="235">
        <v>-554</v>
      </c>
      <c r="EO138" s="235">
        <v>0</v>
      </c>
      <c r="EP138" s="235">
        <v>224475</v>
      </c>
      <c r="EQ138" s="235">
        <v>284</v>
      </c>
      <c r="ER138" s="235">
        <v>0</v>
      </c>
      <c r="ES138" s="235">
        <v>2896307</v>
      </c>
      <c r="ET138" s="254"/>
      <c r="EU138" s="254"/>
      <c r="EV138" s="254"/>
      <c r="EW138" s="254"/>
      <c r="EY138" s="397">
        <v>38.597160754574311</v>
      </c>
      <c r="EZ138" s="226">
        <v>-0.31990945782559416</v>
      </c>
      <c r="FA138" s="397">
        <v>-8.9589312813192397</v>
      </c>
      <c r="FB138" s="226">
        <v>-0.27165882144107717</v>
      </c>
      <c r="FC138" s="221">
        <v>-0.15567143433277572</v>
      </c>
      <c r="FD138" s="226">
        <v>-0.36140926471561335</v>
      </c>
      <c r="FE138" s="221">
        <v>2051.78179267935</v>
      </c>
      <c r="FF138" s="226">
        <v>-0.47714245996586668</v>
      </c>
      <c r="FG138" s="221">
        <v>-0.11895877100410451</v>
      </c>
      <c r="FH138" s="226">
        <v>0</v>
      </c>
      <c r="FI138" s="232"/>
      <c r="FJ138" s="393">
        <v>184</v>
      </c>
      <c r="FK138" s="430"/>
      <c r="FL138" s="468">
        <v>0.46666666666666667</v>
      </c>
      <c r="FM138" s="469">
        <v>0</v>
      </c>
      <c r="FN138" s="472">
        <v>13.350248756218905</v>
      </c>
      <c r="FO138" s="386">
        <v>10431.645623706323</v>
      </c>
      <c r="FQ138" s="390">
        <v>360.37</v>
      </c>
      <c r="FR138" s="391">
        <v>362171.85</v>
      </c>
      <c r="FS138" s="392">
        <v>4.2425208058256939E-4</v>
      </c>
      <c r="FT138" s="278">
        <v>6788.0332893211098</v>
      </c>
      <c r="FV138" s="555">
        <v>0</v>
      </c>
      <c r="FW138" s="551">
        <v>0</v>
      </c>
      <c r="FX138" s="547">
        <v>27589</v>
      </c>
      <c r="FY138" s="545">
        <v>30412</v>
      </c>
      <c r="FZ138" s="555">
        <v>0</v>
      </c>
    </row>
    <row r="139" spans="1:182" x14ac:dyDescent="0.2">
      <c r="A139" s="65">
        <v>136</v>
      </c>
      <c r="B139" s="65">
        <v>412</v>
      </c>
      <c r="C139" s="66">
        <v>4212</v>
      </c>
      <c r="D139" s="67" t="s">
        <v>207</v>
      </c>
      <c r="E139" s="75"/>
      <c r="F139" s="220">
        <v>5946</v>
      </c>
      <c r="G139" s="220">
        <v>13441692.666666666</v>
      </c>
      <c r="H139" s="214">
        <v>1.49</v>
      </c>
      <c r="I139" s="220">
        <v>9021270.2460850123</v>
      </c>
      <c r="J139" s="220">
        <v>1184782.6666666667</v>
      </c>
      <c r="K139" s="209">
        <v>0</v>
      </c>
      <c r="L139" s="216">
        <v>1.65</v>
      </c>
      <c r="M139" s="220">
        <v>14885095.906040268</v>
      </c>
      <c r="N139" s="220">
        <v>1465360.8699999999</v>
      </c>
      <c r="O139" s="220">
        <v>28102.333333333332</v>
      </c>
      <c r="P139" s="220">
        <v>16378559.109373601</v>
      </c>
      <c r="Q139" s="221">
        <v>2754.5508088418433</v>
      </c>
      <c r="R139" s="221">
        <v>2681.4037114060652</v>
      </c>
      <c r="S139" s="221">
        <v>102.72794048597112</v>
      </c>
      <c r="T139" s="381">
        <v>2754.5508088418433</v>
      </c>
      <c r="U139" s="222">
        <v>2746.534559255173</v>
      </c>
      <c r="V139" s="222">
        <v>100.29186778515702</v>
      </c>
      <c r="W139" s="223">
        <v>-160925.07730066078</v>
      </c>
      <c r="X139" s="224">
        <v>-27.064426051237938</v>
      </c>
      <c r="Y139" s="225">
        <v>101.7186025061618</v>
      </c>
      <c r="Z139" s="223">
        <v>0</v>
      </c>
      <c r="AA139" s="224">
        <v>0</v>
      </c>
      <c r="AB139" s="226">
        <v>101.7186025061618</v>
      </c>
      <c r="AC139" s="227">
        <v>0</v>
      </c>
      <c r="AD139" s="228">
        <v>0</v>
      </c>
      <c r="AE139" s="229">
        <v>0</v>
      </c>
      <c r="AF139" s="230">
        <v>0</v>
      </c>
      <c r="AG139" s="231">
        <v>101.7186025061618</v>
      </c>
      <c r="AH139" s="223">
        <v>-160925.07730066078</v>
      </c>
      <c r="AI139" s="224">
        <v>-27.064426051237938</v>
      </c>
      <c r="AJ139" s="226">
        <v>101.7186025061618</v>
      </c>
      <c r="AK139" s="232">
        <v>0</v>
      </c>
      <c r="AL139" s="444">
        <v>0.15220316178943827</v>
      </c>
      <c r="AM139" s="232">
        <v>0</v>
      </c>
      <c r="AN139" s="232">
        <v>6.4009418096199129</v>
      </c>
      <c r="AO139" s="232">
        <v>0</v>
      </c>
      <c r="AP139" s="223">
        <v>0</v>
      </c>
      <c r="AQ139" s="224">
        <v>102.72794048597112</v>
      </c>
      <c r="AR139" s="224">
        <v>0</v>
      </c>
      <c r="AS139" s="233">
        <v>0</v>
      </c>
      <c r="AT139" s="234">
        <v>0</v>
      </c>
      <c r="AU139" s="254"/>
      <c r="AV139" s="221">
        <v>696.37</v>
      </c>
      <c r="AW139" s="221">
        <v>4140616.02</v>
      </c>
      <c r="AX139" s="271">
        <v>4.8935857214336808E-3</v>
      </c>
      <c r="AY139" s="298">
        <v>77073.975112580476</v>
      </c>
      <c r="AZ139" s="213"/>
      <c r="BA139" s="221">
        <v>22.161705638339924</v>
      </c>
      <c r="BB139" s="272">
        <v>-0.71690260953220974</v>
      </c>
      <c r="BC139" s="221">
        <v>1.4244919968053036</v>
      </c>
      <c r="BD139" s="272">
        <v>0.53799115070353676</v>
      </c>
      <c r="BE139" s="221">
        <v>-3.228521283813876E-2</v>
      </c>
      <c r="BF139" s="272">
        <v>-0.11251160586099873</v>
      </c>
      <c r="BG139" s="221">
        <v>1853.5380954941727</v>
      </c>
      <c r="BH139" s="272">
        <v>-0.51031335406808376</v>
      </c>
      <c r="BI139" s="221">
        <v>5.472257234460301E-2</v>
      </c>
      <c r="BJ139" s="445">
        <v>0</v>
      </c>
      <c r="BL139" s="412">
        <v>784</v>
      </c>
      <c r="BM139" s="425"/>
      <c r="BN139" s="235">
        <v>5952</v>
      </c>
      <c r="BO139" s="302">
        <v>1.49</v>
      </c>
      <c r="BP139" s="232">
        <v>1.49</v>
      </c>
      <c r="BQ139" s="71">
        <v>1132748329</v>
      </c>
      <c r="BR139" s="235">
        <v>5935</v>
      </c>
      <c r="BS139" s="302">
        <v>1.49</v>
      </c>
      <c r="BT139" s="232">
        <v>1.49</v>
      </c>
      <c r="BU139" s="71">
        <v>1255239150</v>
      </c>
      <c r="BV139" s="235">
        <v>5943</v>
      </c>
      <c r="BW139" s="302">
        <v>1.49</v>
      </c>
      <c r="BX139" s="232">
        <v>1.49</v>
      </c>
      <c r="BY139" s="71">
        <v>1263238380</v>
      </c>
      <c r="BZ139" s="463">
        <v>-137150</v>
      </c>
      <c r="CA139" s="235">
        <v>10903147</v>
      </c>
      <c r="CB139" s="235">
        <v>346518</v>
      </c>
      <c r="CC139" s="235">
        <v>-456293</v>
      </c>
      <c r="CD139" s="235">
        <v>-5253</v>
      </c>
      <c r="CE139" s="235">
        <v>0</v>
      </c>
      <c r="CF139" s="235">
        <v>1172971</v>
      </c>
      <c r="CG139" s="235">
        <v>79581</v>
      </c>
      <c r="CH139" s="235">
        <v>-95199</v>
      </c>
      <c r="CI139" s="235">
        <v>63948</v>
      </c>
      <c r="CJ139" s="235">
        <v>9355</v>
      </c>
      <c r="CK139" s="235">
        <v>1118294</v>
      </c>
      <c r="CL139" s="235">
        <v>215893</v>
      </c>
      <c r="CM139" s="235">
        <v>-45214</v>
      </c>
      <c r="CN139" s="235">
        <v>0</v>
      </c>
      <c r="CO139" s="235">
        <v>0</v>
      </c>
      <c r="CP139" s="235">
        <v>223099</v>
      </c>
      <c r="CQ139" s="235">
        <v>49949</v>
      </c>
      <c r="CR139" s="235">
        <v>-2314</v>
      </c>
      <c r="CS139" s="235">
        <v>0</v>
      </c>
      <c r="CT139" s="235">
        <v>12535</v>
      </c>
      <c r="CU139" s="235">
        <v>35882</v>
      </c>
      <c r="CV139" s="235">
        <v>0</v>
      </c>
      <c r="CW139" s="235">
        <v>13489749</v>
      </c>
      <c r="CX139" s="463">
        <v>-98526</v>
      </c>
      <c r="CY139" s="544">
        <v>10820822</v>
      </c>
      <c r="CZ139" s="544">
        <v>393081</v>
      </c>
      <c r="DA139" s="544">
        <v>-444569</v>
      </c>
      <c r="DB139" s="544">
        <v>-7867</v>
      </c>
      <c r="DC139" s="544">
        <v>0</v>
      </c>
      <c r="DD139" s="544">
        <v>1177814</v>
      </c>
      <c r="DE139" s="544">
        <v>104114</v>
      </c>
      <c r="DF139" s="544">
        <v>-93379</v>
      </c>
      <c r="DG139" s="544">
        <v>133106</v>
      </c>
      <c r="DH139" s="544">
        <v>5070</v>
      </c>
      <c r="DI139" s="544">
        <v>1303230</v>
      </c>
      <c r="DJ139" s="544">
        <v>139951</v>
      </c>
      <c r="DK139" s="544">
        <v>-4688</v>
      </c>
      <c r="DL139" s="544">
        <v>0</v>
      </c>
      <c r="DM139" s="544">
        <v>0</v>
      </c>
      <c r="DN139" s="544">
        <v>64093</v>
      </c>
      <c r="DO139" s="544">
        <v>4669</v>
      </c>
      <c r="DP139" s="544">
        <v>-6211</v>
      </c>
      <c r="DQ139" s="544">
        <v>0</v>
      </c>
      <c r="DR139" s="544">
        <v>6372</v>
      </c>
      <c r="DS139" s="544">
        <v>21806</v>
      </c>
      <c r="DT139" s="544">
        <v>0</v>
      </c>
      <c r="DU139" s="544">
        <v>13518888</v>
      </c>
      <c r="DV139" s="463">
        <v>-97452</v>
      </c>
      <c r="DW139" s="235">
        <v>10774629</v>
      </c>
      <c r="DX139" s="235">
        <v>309387</v>
      </c>
      <c r="DY139" s="235">
        <v>-375722</v>
      </c>
      <c r="DZ139" s="235">
        <v>-6727</v>
      </c>
      <c r="EA139" s="235">
        <v>0</v>
      </c>
      <c r="EB139" s="235">
        <v>1309236</v>
      </c>
      <c r="EC139" s="235">
        <v>75698</v>
      </c>
      <c r="ED139" s="235">
        <v>-88088</v>
      </c>
      <c r="EE139" s="235">
        <v>106857</v>
      </c>
      <c r="EF139" s="235">
        <v>3469</v>
      </c>
      <c r="EG139" s="235">
        <v>1749188</v>
      </c>
      <c r="EH139" s="235">
        <v>161726</v>
      </c>
      <c r="EI139" s="235">
        <v>-26045</v>
      </c>
      <c r="EJ139" s="235">
        <v>0</v>
      </c>
      <c r="EK139" s="235">
        <v>0</v>
      </c>
      <c r="EL139" s="235">
        <v>-8574</v>
      </c>
      <c r="EM139" s="235">
        <v>2911</v>
      </c>
      <c r="EN139" s="235">
        <v>-1424</v>
      </c>
      <c r="EO139" s="235">
        <v>0</v>
      </c>
      <c r="EP139" s="235">
        <v>985</v>
      </c>
      <c r="EQ139" s="235">
        <v>19907</v>
      </c>
      <c r="ER139" s="235">
        <v>0</v>
      </c>
      <c r="ES139" s="235">
        <v>13909961</v>
      </c>
      <c r="ET139" s="254"/>
      <c r="EU139" s="254"/>
      <c r="EV139" s="254"/>
      <c r="EW139" s="254"/>
      <c r="EY139" s="397">
        <v>19.765877099026206</v>
      </c>
      <c r="EZ139" s="226">
        <v>-0.76368475732769514</v>
      </c>
      <c r="FA139" s="397">
        <v>2.9808978183035699</v>
      </c>
      <c r="FB139" s="226">
        <v>0.5648381914325965</v>
      </c>
      <c r="FC139" s="221">
        <v>-3.4145397386178847E-2</v>
      </c>
      <c r="FD139" s="226">
        <v>-5.9505601837317394E-2</v>
      </c>
      <c r="FE139" s="221">
        <v>1883.8589216546052</v>
      </c>
      <c r="FF139" s="226">
        <v>-0.52500511981358999</v>
      </c>
      <c r="FG139" s="221">
        <v>6.6663238020293489E-2</v>
      </c>
      <c r="FH139" s="226">
        <v>0</v>
      </c>
      <c r="FI139" s="232"/>
      <c r="FJ139" s="393">
        <v>784</v>
      </c>
      <c r="FK139" s="430"/>
      <c r="FL139" s="468">
        <v>0.15227145260796413</v>
      </c>
      <c r="FM139" s="469">
        <v>0</v>
      </c>
      <c r="FN139" s="472">
        <v>6.4038137969713969</v>
      </c>
      <c r="FO139" s="386">
        <v>0</v>
      </c>
      <c r="FQ139" s="390">
        <v>670.52</v>
      </c>
      <c r="FR139" s="391">
        <v>3985123.8666666662</v>
      </c>
      <c r="FS139" s="392">
        <v>4.6682178413716777E-3</v>
      </c>
      <c r="FT139" s="278">
        <v>74691.485461946839</v>
      </c>
      <c r="FV139" s="555">
        <v>0</v>
      </c>
      <c r="FW139" s="551">
        <v>0</v>
      </c>
      <c r="FX139" s="547">
        <v>84307</v>
      </c>
      <c r="FY139" s="545">
        <v>91640</v>
      </c>
      <c r="FZ139" s="555">
        <v>0</v>
      </c>
    </row>
    <row r="140" spans="1:182" x14ac:dyDescent="0.2">
      <c r="A140" s="65">
        <v>137</v>
      </c>
      <c r="B140" s="65">
        <v>872</v>
      </c>
      <c r="C140" s="66">
        <v>2612</v>
      </c>
      <c r="D140" s="67" t="s">
        <v>640</v>
      </c>
      <c r="E140" s="75"/>
      <c r="F140" s="220">
        <v>1835.6666666666667</v>
      </c>
      <c r="G140" s="220">
        <v>3641061.6666666665</v>
      </c>
      <c r="H140" s="214">
        <v>1.5366666666666668</v>
      </c>
      <c r="I140" s="220">
        <v>2372863.408166382</v>
      </c>
      <c r="J140" s="220">
        <v>294979</v>
      </c>
      <c r="K140" s="209">
        <v>0</v>
      </c>
      <c r="L140" s="216">
        <v>1.65</v>
      </c>
      <c r="M140" s="220">
        <v>3915224.6234745304</v>
      </c>
      <c r="N140" s="220">
        <v>362471.07</v>
      </c>
      <c r="O140" s="220">
        <v>1359</v>
      </c>
      <c r="P140" s="220">
        <v>4279054.6934745302</v>
      </c>
      <c r="Q140" s="221">
        <v>2331.0630253175214</v>
      </c>
      <c r="R140" s="221">
        <v>2681.4037114060652</v>
      </c>
      <c r="S140" s="221">
        <v>86.934429731775325</v>
      </c>
      <c r="T140" s="381">
        <v>2331.0630253175214</v>
      </c>
      <c r="U140" s="222">
        <v>2746.534559255173</v>
      </c>
      <c r="V140" s="222">
        <v>84.872881626862821</v>
      </c>
      <c r="W140" s="223">
        <v>237950.22618905202</v>
      </c>
      <c r="X140" s="224">
        <v>129.6260538527612</v>
      </c>
      <c r="Y140" s="225">
        <v>91.768690731018452</v>
      </c>
      <c r="Z140" s="223">
        <v>0</v>
      </c>
      <c r="AA140" s="224">
        <v>0</v>
      </c>
      <c r="AB140" s="226">
        <v>91.768690731018452</v>
      </c>
      <c r="AC140" s="227">
        <v>0</v>
      </c>
      <c r="AD140" s="228">
        <v>0</v>
      </c>
      <c r="AE140" s="229">
        <v>0</v>
      </c>
      <c r="AF140" s="230">
        <v>0</v>
      </c>
      <c r="AG140" s="231">
        <v>91.768690731018452</v>
      </c>
      <c r="AH140" s="223">
        <v>237950.22618905202</v>
      </c>
      <c r="AI140" s="224">
        <v>129.6260538527612</v>
      </c>
      <c r="AJ140" s="226">
        <v>91.768690731018452</v>
      </c>
      <c r="AK140" s="232">
        <v>0</v>
      </c>
      <c r="AL140" s="444">
        <v>0.79644089340838931</v>
      </c>
      <c r="AM140" s="232">
        <v>24812.73535335037</v>
      </c>
      <c r="AN140" s="232">
        <v>9.8688941347376069</v>
      </c>
      <c r="AO140" s="232">
        <v>0</v>
      </c>
      <c r="AP140" s="223">
        <v>24812.73535335037</v>
      </c>
      <c r="AQ140" s="224">
        <v>86.934429731775325</v>
      </c>
      <c r="AR140" s="224">
        <v>0</v>
      </c>
      <c r="AS140" s="233">
        <v>0</v>
      </c>
      <c r="AT140" s="234">
        <v>24812.73535335037</v>
      </c>
      <c r="AU140" s="254"/>
      <c r="AV140" s="221">
        <v>341.72</v>
      </c>
      <c r="AW140" s="221">
        <v>627284.01333333342</v>
      </c>
      <c r="AX140" s="271">
        <v>7.4135541091096277E-4</v>
      </c>
      <c r="AY140" s="298">
        <v>11676.347721847664</v>
      </c>
      <c r="AZ140" s="213"/>
      <c r="BA140" s="221">
        <v>19.852332568883323</v>
      </c>
      <c r="BB140" s="272">
        <v>-0.77213194543456254</v>
      </c>
      <c r="BC140" s="221">
        <v>-16.562645898951747</v>
      </c>
      <c r="BD140" s="272">
        <v>-1.2083729284875069</v>
      </c>
      <c r="BE140" s="221">
        <v>-0.21259174728926022</v>
      </c>
      <c r="BF140" s="272">
        <v>-0.52634913028424102</v>
      </c>
      <c r="BG140" s="221">
        <v>3280.5206632398872</v>
      </c>
      <c r="BH140" s="272">
        <v>-0.10207640725239378</v>
      </c>
      <c r="BI140" s="221">
        <v>-0.60119439923847917</v>
      </c>
      <c r="BJ140" s="445">
        <v>0</v>
      </c>
      <c r="BL140" s="412">
        <v>137.5</v>
      </c>
      <c r="BM140" s="425"/>
      <c r="BN140" s="235">
        <v>1836</v>
      </c>
      <c r="BO140" s="302">
        <v>1.51</v>
      </c>
      <c r="BP140" s="232">
        <v>1.51</v>
      </c>
      <c r="BQ140" s="71">
        <v>282852490</v>
      </c>
      <c r="BR140" s="235">
        <v>1820</v>
      </c>
      <c r="BS140" s="302">
        <v>1.51</v>
      </c>
      <c r="BT140" s="232">
        <v>1.51</v>
      </c>
      <c r="BU140" s="71">
        <v>308648790</v>
      </c>
      <c r="BV140" s="235">
        <v>1826</v>
      </c>
      <c r="BW140" s="302">
        <v>1.51</v>
      </c>
      <c r="BX140" s="232">
        <v>1.51</v>
      </c>
      <c r="BY140" s="71">
        <v>311387320</v>
      </c>
      <c r="BZ140" s="463">
        <v>-12374</v>
      </c>
      <c r="CA140" s="235">
        <v>3255148</v>
      </c>
      <c r="CB140" s="235">
        <v>151273</v>
      </c>
      <c r="CC140" s="235">
        <v>-135346</v>
      </c>
      <c r="CD140" s="235">
        <v>-396</v>
      </c>
      <c r="CE140" s="235">
        <v>-232584</v>
      </c>
      <c r="CF140" s="235">
        <v>290633</v>
      </c>
      <c r="CG140" s="235">
        <v>108102</v>
      </c>
      <c r="CH140" s="235">
        <v>-27819</v>
      </c>
      <c r="CI140" s="235">
        <v>53312</v>
      </c>
      <c r="CJ140" s="235">
        <v>1338</v>
      </c>
      <c r="CK140" s="235">
        <v>42064</v>
      </c>
      <c r="CL140" s="235">
        <v>131575</v>
      </c>
      <c r="CM140" s="235">
        <v>-3182</v>
      </c>
      <c r="CN140" s="235">
        <v>0</v>
      </c>
      <c r="CO140" s="235">
        <v>0</v>
      </c>
      <c r="CP140" s="235">
        <v>254</v>
      </c>
      <c r="CQ140" s="235">
        <v>195</v>
      </c>
      <c r="CR140" s="235">
        <v>-135</v>
      </c>
      <c r="CS140" s="235">
        <v>0</v>
      </c>
      <c r="CT140" s="235">
        <v>31</v>
      </c>
      <c r="CU140" s="235">
        <v>9239</v>
      </c>
      <c r="CV140" s="235">
        <v>0</v>
      </c>
      <c r="CW140" s="235">
        <v>3631328</v>
      </c>
      <c r="CX140" s="463">
        <v>-9882</v>
      </c>
      <c r="CY140" s="544">
        <v>3146349</v>
      </c>
      <c r="CZ140" s="544">
        <v>200606</v>
      </c>
      <c r="DA140" s="544">
        <v>-83069</v>
      </c>
      <c r="DB140" s="544">
        <v>-164</v>
      </c>
      <c r="DC140" s="544">
        <v>-9416</v>
      </c>
      <c r="DD140" s="544">
        <v>270059</v>
      </c>
      <c r="DE140" s="544">
        <v>210795</v>
      </c>
      <c r="DF140" s="544">
        <v>-23397</v>
      </c>
      <c r="DG140" s="544">
        <v>56526</v>
      </c>
      <c r="DH140" s="544">
        <v>1140</v>
      </c>
      <c r="DI140" s="544">
        <v>53950</v>
      </c>
      <c r="DJ140" s="544">
        <v>23821</v>
      </c>
      <c r="DK140" s="544">
        <v>-9133</v>
      </c>
      <c r="DL140" s="544">
        <v>0</v>
      </c>
      <c r="DM140" s="544">
        <v>0</v>
      </c>
      <c r="DN140" s="544">
        <v>-45</v>
      </c>
      <c r="DO140" s="544">
        <v>231</v>
      </c>
      <c r="DP140" s="544">
        <v>-13</v>
      </c>
      <c r="DQ140" s="544">
        <v>0</v>
      </c>
      <c r="DR140" s="544">
        <v>7</v>
      </c>
      <c r="DS140" s="544">
        <v>2981</v>
      </c>
      <c r="DT140" s="544">
        <v>0</v>
      </c>
      <c r="DU140" s="544">
        <v>3831346</v>
      </c>
      <c r="DV140" s="463">
        <v>-13518</v>
      </c>
      <c r="DW140" s="235">
        <v>3520020</v>
      </c>
      <c r="DX140" s="235">
        <v>68833</v>
      </c>
      <c r="DY140" s="235">
        <v>-85828</v>
      </c>
      <c r="DZ140" s="235">
        <v>-290</v>
      </c>
      <c r="EA140" s="235">
        <v>98230</v>
      </c>
      <c r="EB140" s="235">
        <v>348034</v>
      </c>
      <c r="EC140" s="235">
        <v>15400</v>
      </c>
      <c r="ED140" s="235">
        <v>-24629</v>
      </c>
      <c r="EE140" s="235">
        <v>35771</v>
      </c>
      <c r="EF140" s="235">
        <v>1086</v>
      </c>
      <c r="EG140" s="235">
        <v>116593</v>
      </c>
      <c r="EH140" s="235">
        <v>118153</v>
      </c>
      <c r="EI140" s="235">
        <v>-2513</v>
      </c>
      <c r="EJ140" s="235">
        <v>0</v>
      </c>
      <c r="EK140" s="235">
        <v>0</v>
      </c>
      <c r="EL140" s="235">
        <v>345</v>
      </c>
      <c r="EM140" s="235">
        <v>125</v>
      </c>
      <c r="EN140" s="235">
        <v>-222</v>
      </c>
      <c r="EO140" s="235">
        <v>0</v>
      </c>
      <c r="EP140" s="235">
        <v>0</v>
      </c>
      <c r="EQ140" s="235">
        <v>3031</v>
      </c>
      <c r="ER140" s="235">
        <v>0</v>
      </c>
      <c r="ES140" s="235">
        <v>4198621</v>
      </c>
      <c r="ET140" s="254"/>
      <c r="EU140" s="254"/>
      <c r="EV140" s="254"/>
      <c r="EW140" s="254"/>
      <c r="EY140" s="397">
        <v>14.828688092557861</v>
      </c>
      <c r="EZ140" s="226">
        <v>-0.88003383740745122</v>
      </c>
      <c r="FA140" s="397">
        <v>-10.22618004632117</v>
      </c>
      <c r="FB140" s="226">
        <v>-0.3604414830392616</v>
      </c>
      <c r="FC140" s="221">
        <v>-0.18787866969166669</v>
      </c>
      <c r="FD140" s="226">
        <v>-0.44142077969906846</v>
      </c>
      <c r="FE140" s="221">
        <v>3455.2807002122827</v>
      </c>
      <c r="FF140" s="226">
        <v>-7.7106476791179143E-2</v>
      </c>
      <c r="FG140" s="221">
        <v>-0.40119740583865049</v>
      </c>
      <c r="FH140" s="226">
        <v>0</v>
      </c>
      <c r="FI140" s="232"/>
      <c r="FJ140" s="393">
        <v>137.5</v>
      </c>
      <c r="FK140" s="430"/>
      <c r="FL140" s="468">
        <v>0.80007296607077716</v>
      </c>
      <c r="FM140" s="469">
        <v>26082.191546905291</v>
      </c>
      <c r="FN140" s="472">
        <v>9.9139000364830352</v>
      </c>
      <c r="FO140" s="386">
        <v>0</v>
      </c>
      <c r="FQ140" s="390">
        <v>369.73</v>
      </c>
      <c r="FR140" s="391">
        <v>675619.95333333337</v>
      </c>
      <c r="FS140" s="392">
        <v>7.914286294883634E-4</v>
      </c>
      <c r="FT140" s="278">
        <v>12662.858071813815</v>
      </c>
      <c r="FV140" s="555">
        <v>0</v>
      </c>
      <c r="FW140" s="551">
        <v>0</v>
      </c>
      <c r="FX140" s="547">
        <v>4077</v>
      </c>
      <c r="FY140" s="545">
        <v>5103</v>
      </c>
      <c r="FZ140" s="555">
        <v>0</v>
      </c>
    </row>
    <row r="141" spans="1:182" x14ac:dyDescent="0.2">
      <c r="A141" s="65">
        <v>138</v>
      </c>
      <c r="B141" s="65">
        <v>354</v>
      </c>
      <c r="C141" s="66">
        <v>2104</v>
      </c>
      <c r="D141" s="67" t="s">
        <v>110</v>
      </c>
      <c r="E141" s="75">
        <v>351</v>
      </c>
      <c r="F141" s="220">
        <v>3132.3333333333335</v>
      </c>
      <c r="G141" s="220">
        <v>9404602.666666666</v>
      </c>
      <c r="H141" s="214">
        <v>1.5666666666666667</v>
      </c>
      <c r="I141" s="220">
        <v>5995688.569444444</v>
      </c>
      <c r="J141" s="220">
        <v>670655</v>
      </c>
      <c r="K141" s="209">
        <v>0</v>
      </c>
      <c r="L141" s="216">
        <v>1.65</v>
      </c>
      <c r="M141" s="220">
        <v>9892886.1395833325</v>
      </c>
      <c r="N141" s="220">
        <v>808943.91333333345</v>
      </c>
      <c r="O141" s="220">
        <v>0</v>
      </c>
      <c r="P141" s="220">
        <v>10701830.052916666</v>
      </c>
      <c r="Q141" s="221">
        <v>3416.5680705278278</v>
      </c>
      <c r="R141" s="221">
        <v>2681.4037114060652</v>
      </c>
      <c r="S141" s="221">
        <v>127.41714557918098</v>
      </c>
      <c r="T141" s="381">
        <v>3416.5680705278278</v>
      </c>
      <c r="U141" s="222">
        <v>2746.534559255173</v>
      </c>
      <c r="V141" s="222">
        <v>124.39559731789282</v>
      </c>
      <c r="W141" s="223">
        <v>-852028.53619562206</v>
      </c>
      <c r="X141" s="224">
        <v>-272.01081287505224</v>
      </c>
      <c r="Y141" s="225">
        <v>117.272801714884</v>
      </c>
      <c r="Z141" s="223">
        <v>0</v>
      </c>
      <c r="AA141" s="224">
        <v>0</v>
      </c>
      <c r="AB141" s="226">
        <v>117.272801714884</v>
      </c>
      <c r="AC141" s="227">
        <v>0</v>
      </c>
      <c r="AD141" s="228">
        <v>0</v>
      </c>
      <c r="AE141" s="229">
        <v>0</v>
      </c>
      <c r="AF141" s="230">
        <v>0</v>
      </c>
      <c r="AG141" s="231">
        <v>117.272801714884</v>
      </c>
      <c r="AH141" s="223">
        <v>-852028.53619562206</v>
      </c>
      <c r="AI141" s="224">
        <v>-272.01081287505224</v>
      </c>
      <c r="AJ141" s="226">
        <v>117.272801714884</v>
      </c>
      <c r="AK141" s="232">
        <v>0</v>
      </c>
      <c r="AL141" s="444">
        <v>0.38182398637863146</v>
      </c>
      <c r="AM141" s="232">
        <v>0</v>
      </c>
      <c r="AN141" s="232">
        <v>9.788549537086304</v>
      </c>
      <c r="AO141" s="232">
        <v>0</v>
      </c>
      <c r="AP141" s="223">
        <v>0</v>
      </c>
      <c r="AQ141" s="224">
        <v>127.41714557918098</v>
      </c>
      <c r="AR141" s="224">
        <v>0</v>
      </c>
      <c r="AS141" s="233">
        <v>0</v>
      </c>
      <c r="AT141" s="234">
        <v>0</v>
      </c>
      <c r="AU141" s="254"/>
      <c r="AV141" s="221">
        <v>387.32</v>
      </c>
      <c r="AW141" s="221">
        <v>1213215.3466666667</v>
      </c>
      <c r="AX141" s="271">
        <v>1.4338381701648861E-3</v>
      </c>
      <c r="AY141" s="298">
        <v>22582.951180096956</v>
      </c>
      <c r="AZ141" s="213"/>
      <c r="BA141" s="221">
        <v>19.494627269915895</v>
      </c>
      <c r="BB141" s="272">
        <v>-0.78068657282327281</v>
      </c>
      <c r="BC141" s="221">
        <v>-4.285618277753918</v>
      </c>
      <c r="BD141" s="272">
        <v>-1.6401189506530356E-2</v>
      </c>
      <c r="BE141" s="221">
        <v>-0.16141755766878138</v>
      </c>
      <c r="BF141" s="272">
        <v>-0.40889470739617007</v>
      </c>
      <c r="BG141" s="221">
        <v>4838.1979175315018</v>
      </c>
      <c r="BH141" s="272">
        <v>0.34355020430518496</v>
      </c>
      <c r="BI141" s="221">
        <v>-0.38738316850778959</v>
      </c>
      <c r="BJ141" s="445">
        <v>0</v>
      </c>
      <c r="BL141" s="412">
        <v>904</v>
      </c>
      <c r="BM141" s="425"/>
      <c r="BN141" s="235">
        <v>3230</v>
      </c>
      <c r="BO141" s="302">
        <v>1.6</v>
      </c>
      <c r="BP141" s="232">
        <v>1.6</v>
      </c>
      <c r="BQ141" s="71">
        <v>610220266</v>
      </c>
      <c r="BR141" s="235">
        <v>3183</v>
      </c>
      <c r="BS141" s="302">
        <v>1.6</v>
      </c>
      <c r="BT141" s="232">
        <v>1.6</v>
      </c>
      <c r="BU141" s="71">
        <v>748747003</v>
      </c>
      <c r="BV141" s="235">
        <v>3196</v>
      </c>
      <c r="BW141" s="302">
        <v>1.6</v>
      </c>
      <c r="BX141" s="232">
        <v>1.6</v>
      </c>
      <c r="BY141" s="71">
        <v>765045153</v>
      </c>
      <c r="BZ141" s="463">
        <v>-55526</v>
      </c>
      <c r="CA141" s="235">
        <v>8925149</v>
      </c>
      <c r="CB141" s="235">
        <v>83190</v>
      </c>
      <c r="CC141" s="235">
        <v>-527741</v>
      </c>
      <c r="CD141" s="235">
        <v>-4129</v>
      </c>
      <c r="CE141" s="235">
        <v>0</v>
      </c>
      <c r="CF141" s="235">
        <v>1031467</v>
      </c>
      <c r="CG141" s="235">
        <v>25163</v>
      </c>
      <c r="CH141" s="235">
        <v>-92987</v>
      </c>
      <c r="CI141" s="235">
        <v>87264</v>
      </c>
      <c r="CJ141" s="235">
        <v>1622</v>
      </c>
      <c r="CK141" s="235">
        <v>77469</v>
      </c>
      <c r="CL141" s="235">
        <v>184143</v>
      </c>
      <c r="CM141" s="235">
        <v>-202524</v>
      </c>
      <c r="CN141" s="235">
        <v>0</v>
      </c>
      <c r="CO141" s="235">
        <v>0</v>
      </c>
      <c r="CP141" s="235">
        <v>9494</v>
      </c>
      <c r="CQ141" s="235">
        <v>1227</v>
      </c>
      <c r="CR141" s="235">
        <v>-1513</v>
      </c>
      <c r="CS141" s="235">
        <v>0</v>
      </c>
      <c r="CT141" s="235">
        <v>3566</v>
      </c>
      <c r="CU141" s="235">
        <v>9070</v>
      </c>
      <c r="CV141" s="235">
        <v>0</v>
      </c>
      <c r="CW141" s="235">
        <v>9554404</v>
      </c>
      <c r="CX141" s="463">
        <v>-34736</v>
      </c>
      <c r="CY141" s="544">
        <v>9198733</v>
      </c>
      <c r="CZ141" s="544">
        <v>100781</v>
      </c>
      <c r="DA141" s="544">
        <v>-721283</v>
      </c>
      <c r="DB141" s="544">
        <v>-5426</v>
      </c>
      <c r="DC141" s="544">
        <v>280000</v>
      </c>
      <c r="DD141" s="544">
        <v>1089442</v>
      </c>
      <c r="DE141" s="544">
        <v>24945</v>
      </c>
      <c r="DF141" s="544">
        <v>-113616</v>
      </c>
      <c r="DG141" s="544">
        <v>136798</v>
      </c>
      <c r="DH141" s="544">
        <v>1096</v>
      </c>
      <c r="DI141" s="544">
        <v>99011</v>
      </c>
      <c r="DJ141" s="544">
        <v>119016</v>
      </c>
      <c r="DK141" s="544">
        <v>-3699</v>
      </c>
      <c r="DL141" s="544">
        <v>-79</v>
      </c>
      <c r="DM141" s="544">
        <v>0</v>
      </c>
      <c r="DN141" s="544">
        <v>2644</v>
      </c>
      <c r="DO141" s="544">
        <v>356</v>
      </c>
      <c r="DP141" s="544">
        <v>-621</v>
      </c>
      <c r="DQ141" s="544">
        <v>0</v>
      </c>
      <c r="DR141" s="544">
        <v>129</v>
      </c>
      <c r="DS141" s="544">
        <v>3456</v>
      </c>
      <c r="DT141" s="544">
        <v>0</v>
      </c>
      <c r="DU141" s="544">
        <v>10176947</v>
      </c>
      <c r="DV141" s="463">
        <v>-50019</v>
      </c>
      <c r="DW141" s="235">
        <v>8778677</v>
      </c>
      <c r="DX141" s="235">
        <v>123538</v>
      </c>
      <c r="DY141" s="235">
        <v>-647928</v>
      </c>
      <c r="DZ141" s="235">
        <v>-5433</v>
      </c>
      <c r="EA141" s="235">
        <v>30000</v>
      </c>
      <c r="EB141" s="235">
        <v>1291309</v>
      </c>
      <c r="EC141" s="235">
        <v>28749</v>
      </c>
      <c r="ED141" s="235">
        <v>-123386</v>
      </c>
      <c r="EE141" s="235">
        <v>73576</v>
      </c>
      <c r="EF141" s="235">
        <v>1243</v>
      </c>
      <c r="EG141" s="235">
        <v>435211</v>
      </c>
      <c r="EH141" s="235">
        <v>82576</v>
      </c>
      <c r="EI141" s="235">
        <v>-1769</v>
      </c>
      <c r="EJ141" s="235">
        <v>0</v>
      </c>
      <c r="EK141" s="235">
        <v>0</v>
      </c>
      <c r="EL141" s="235">
        <v>2064</v>
      </c>
      <c r="EM141" s="235">
        <v>408</v>
      </c>
      <c r="EN141" s="235">
        <v>-750</v>
      </c>
      <c r="EO141" s="235">
        <v>0</v>
      </c>
      <c r="EP141" s="235">
        <v>0</v>
      </c>
      <c r="EQ141" s="235">
        <v>4417</v>
      </c>
      <c r="ER141" s="235">
        <v>0</v>
      </c>
      <c r="ES141" s="235">
        <v>10022483</v>
      </c>
      <c r="ET141" s="254"/>
      <c r="EU141" s="254"/>
      <c r="EV141" s="254"/>
      <c r="EW141" s="254"/>
      <c r="EY141" s="397">
        <v>20.322278980165347</v>
      </c>
      <c r="EZ141" s="226">
        <v>-0.75057267129242855</v>
      </c>
      <c r="FA141" s="397">
        <v>-6.6265198528574869</v>
      </c>
      <c r="FB141" s="226">
        <v>-0.10825152503661606</v>
      </c>
      <c r="FC141" s="221">
        <v>-0.1662534081864237</v>
      </c>
      <c r="FD141" s="226">
        <v>-0.38769776014563029</v>
      </c>
      <c r="FE141" s="221">
        <v>5244.5182415460222</v>
      </c>
      <c r="FF141" s="226">
        <v>0.43287567933223636</v>
      </c>
      <c r="FG141" s="221">
        <v>-0.41984940895172784</v>
      </c>
      <c r="FH141" s="226">
        <v>0</v>
      </c>
      <c r="FI141" s="232"/>
      <c r="FJ141" s="393">
        <v>904</v>
      </c>
      <c r="FK141" s="430"/>
      <c r="FL141" s="468">
        <v>0.3733999375585389</v>
      </c>
      <c r="FM141" s="469">
        <v>0</v>
      </c>
      <c r="FN141" s="472">
        <v>9.5725881985638459</v>
      </c>
      <c r="FO141" s="386">
        <v>0</v>
      </c>
      <c r="FQ141" s="390">
        <v>497.64</v>
      </c>
      <c r="FR141" s="391">
        <v>1593940.92</v>
      </c>
      <c r="FS141" s="392">
        <v>1.8671598900789634E-3</v>
      </c>
      <c r="FT141" s="278">
        <v>29874.558241263414</v>
      </c>
      <c r="FV141" s="555">
        <v>0</v>
      </c>
      <c r="FW141" s="551">
        <v>0</v>
      </c>
      <c r="FX141" s="547">
        <v>0</v>
      </c>
      <c r="FY141" s="545">
        <v>0</v>
      </c>
      <c r="FZ141" s="555">
        <v>0</v>
      </c>
    </row>
    <row r="142" spans="1:182" x14ac:dyDescent="0.2">
      <c r="A142" s="65">
        <v>139</v>
      </c>
      <c r="B142" s="65">
        <v>355</v>
      </c>
      <c r="C142" s="66">
        <v>2105</v>
      </c>
      <c r="D142" s="67" t="s">
        <v>111</v>
      </c>
      <c r="E142" s="75">
        <v>351</v>
      </c>
      <c r="F142" s="220">
        <v>41422.666666666664</v>
      </c>
      <c r="G142" s="220">
        <v>101375887.66666667</v>
      </c>
      <c r="H142" s="214">
        <v>1.49</v>
      </c>
      <c r="I142" s="220">
        <v>68037508.501118556</v>
      </c>
      <c r="J142" s="220">
        <v>9226194</v>
      </c>
      <c r="K142" s="209">
        <v>0</v>
      </c>
      <c r="L142" s="216">
        <v>1.65</v>
      </c>
      <c r="M142" s="220">
        <v>112261889.02684563</v>
      </c>
      <c r="N142" s="220">
        <v>9407803.6466666684</v>
      </c>
      <c r="O142" s="220">
        <v>244571.66666666666</v>
      </c>
      <c r="P142" s="220">
        <v>121914264.34017897</v>
      </c>
      <c r="Q142" s="221">
        <v>2943.1775921438898</v>
      </c>
      <c r="R142" s="221">
        <v>2681.4037114060652</v>
      </c>
      <c r="S142" s="221">
        <v>109.76256874801432</v>
      </c>
      <c r="T142" s="381">
        <v>2943.1775921438898</v>
      </c>
      <c r="U142" s="222">
        <v>2746.534559255173</v>
      </c>
      <c r="V142" s="222">
        <v>107.15967808328048</v>
      </c>
      <c r="W142" s="223">
        <v>-4012047.7154217837</v>
      </c>
      <c r="X142" s="224">
        <v>-96.856335872995075</v>
      </c>
      <c r="Y142" s="225">
        <v>106.15041831124904</v>
      </c>
      <c r="Z142" s="223">
        <v>0</v>
      </c>
      <c r="AA142" s="224">
        <v>0</v>
      </c>
      <c r="AB142" s="226">
        <v>106.15041831124904</v>
      </c>
      <c r="AC142" s="227">
        <v>0</v>
      </c>
      <c r="AD142" s="228">
        <v>0</v>
      </c>
      <c r="AE142" s="229">
        <v>0</v>
      </c>
      <c r="AF142" s="230">
        <v>0</v>
      </c>
      <c r="AG142" s="231">
        <v>106.15041831124904</v>
      </c>
      <c r="AH142" s="223">
        <v>-4012047.7154217837</v>
      </c>
      <c r="AI142" s="224">
        <v>-96.856335872995075</v>
      </c>
      <c r="AJ142" s="226">
        <v>106.15041831124904</v>
      </c>
      <c r="AK142" s="232">
        <v>0</v>
      </c>
      <c r="AL142" s="444">
        <v>0.12314513792770465</v>
      </c>
      <c r="AM142" s="232">
        <v>0</v>
      </c>
      <c r="AN142" s="232">
        <v>4.6042424437506035</v>
      </c>
      <c r="AO142" s="232">
        <v>0</v>
      </c>
      <c r="AP142" s="223">
        <v>0</v>
      </c>
      <c r="AQ142" s="224">
        <v>109.76256874801432</v>
      </c>
      <c r="AR142" s="224">
        <v>0</v>
      </c>
      <c r="AS142" s="233">
        <v>0</v>
      </c>
      <c r="AT142" s="234">
        <v>0</v>
      </c>
      <c r="AU142" s="254"/>
      <c r="AV142" s="221">
        <v>924.15</v>
      </c>
      <c r="AW142" s="221">
        <v>38280757.399999999</v>
      </c>
      <c r="AX142" s="271">
        <v>4.524210091287497E-2</v>
      </c>
      <c r="AY142" s="298">
        <v>712563.08937778079</v>
      </c>
      <c r="AZ142" s="213"/>
      <c r="BA142" s="221">
        <v>149.22250234802146</v>
      </c>
      <c r="BB142" s="272">
        <v>2.3217936991377335</v>
      </c>
      <c r="BC142" s="221">
        <v>-1.676804144906815</v>
      </c>
      <c r="BD142" s="272">
        <v>0.23688753921138328</v>
      </c>
      <c r="BE142" s="221">
        <v>1.0240235265277093</v>
      </c>
      <c r="BF142" s="272">
        <v>2.3119162999634622</v>
      </c>
      <c r="BG142" s="221">
        <v>925.61364138279589</v>
      </c>
      <c r="BH142" s="272">
        <v>-0.77577773645397141</v>
      </c>
      <c r="BI142" s="221">
        <v>1.4115938186916375</v>
      </c>
      <c r="BJ142" s="445">
        <v>0</v>
      </c>
      <c r="BL142" s="412">
        <v>14093.5</v>
      </c>
      <c r="BM142" s="425"/>
      <c r="BN142" s="235">
        <v>41451</v>
      </c>
      <c r="BO142" s="302">
        <v>1.49</v>
      </c>
      <c r="BP142" s="232">
        <v>1.49</v>
      </c>
      <c r="BQ142" s="71">
        <v>7177372190</v>
      </c>
      <c r="BR142" s="235">
        <v>41656</v>
      </c>
      <c r="BS142" s="302">
        <v>1.49</v>
      </c>
      <c r="BT142" s="232">
        <v>1.49</v>
      </c>
      <c r="BU142" s="71">
        <v>8283724990</v>
      </c>
      <c r="BV142" s="235">
        <v>41787</v>
      </c>
      <c r="BW142" s="302">
        <v>1.49</v>
      </c>
      <c r="BX142" s="232">
        <v>1.49</v>
      </c>
      <c r="BY142" s="71">
        <v>8464078670</v>
      </c>
      <c r="BZ142" s="463">
        <v>-791585</v>
      </c>
      <c r="CA142" s="235">
        <v>82027953</v>
      </c>
      <c r="CB142" s="235">
        <v>2255414</v>
      </c>
      <c r="CC142" s="235">
        <v>-4674418</v>
      </c>
      <c r="CD142" s="235">
        <v>-310812</v>
      </c>
      <c r="CE142" s="235">
        <v>0</v>
      </c>
      <c r="CF142" s="235">
        <v>7972733</v>
      </c>
      <c r="CG142" s="235">
        <v>615360</v>
      </c>
      <c r="CH142" s="235">
        <v>-819128</v>
      </c>
      <c r="CI142" s="235">
        <v>955179</v>
      </c>
      <c r="CJ142" s="235">
        <v>42506</v>
      </c>
      <c r="CK142" s="235">
        <v>5703558</v>
      </c>
      <c r="CL142" s="235">
        <v>13065261</v>
      </c>
      <c r="CM142" s="235">
        <v>-195509</v>
      </c>
      <c r="CN142" s="235">
        <v>-12149</v>
      </c>
      <c r="CO142" s="235">
        <v>-5400000</v>
      </c>
      <c r="CP142" s="235">
        <v>130895</v>
      </c>
      <c r="CQ142" s="235">
        <v>80174</v>
      </c>
      <c r="CR142" s="235">
        <v>5032</v>
      </c>
      <c r="CS142" s="235">
        <v>0</v>
      </c>
      <c r="CT142" s="235">
        <v>77159</v>
      </c>
      <c r="CU142" s="235">
        <v>196934</v>
      </c>
      <c r="CV142" s="235">
        <v>0</v>
      </c>
      <c r="CW142" s="235">
        <v>100924557</v>
      </c>
      <c r="CX142" s="463">
        <v>-763432</v>
      </c>
      <c r="CY142" s="544">
        <v>84289309</v>
      </c>
      <c r="CZ142" s="544">
        <v>2143621</v>
      </c>
      <c r="DA142" s="544">
        <v>-3977015</v>
      </c>
      <c r="DB142" s="544">
        <v>-76754</v>
      </c>
      <c r="DC142" s="544">
        <v>0</v>
      </c>
      <c r="DD142" s="544">
        <v>8611439</v>
      </c>
      <c r="DE142" s="544">
        <v>573352</v>
      </c>
      <c r="DF142" s="544">
        <v>-727838</v>
      </c>
      <c r="DG142" s="544">
        <v>2951553</v>
      </c>
      <c r="DH142" s="544">
        <v>27706</v>
      </c>
      <c r="DI142" s="544">
        <v>5526921</v>
      </c>
      <c r="DJ142" s="544">
        <v>2102544</v>
      </c>
      <c r="DK142" s="544">
        <v>-470776</v>
      </c>
      <c r="DL142" s="544">
        <v>-6583</v>
      </c>
      <c r="DM142" s="544">
        <v>1280500</v>
      </c>
      <c r="DN142" s="544">
        <v>87197</v>
      </c>
      <c r="DO142" s="544">
        <v>25391</v>
      </c>
      <c r="DP142" s="544">
        <v>-45984</v>
      </c>
      <c r="DQ142" s="544">
        <v>0</v>
      </c>
      <c r="DR142" s="544">
        <v>11175</v>
      </c>
      <c r="DS142" s="544">
        <v>149664</v>
      </c>
      <c r="DT142" s="544">
        <v>0</v>
      </c>
      <c r="DU142" s="544">
        <v>101711990</v>
      </c>
      <c r="DV142" s="463">
        <v>-897401</v>
      </c>
      <c r="DW142" s="235">
        <v>83828376</v>
      </c>
      <c r="DX142" s="235">
        <v>2344608</v>
      </c>
      <c r="DY142" s="235">
        <v>-3170003</v>
      </c>
      <c r="DZ142" s="235">
        <v>-74267</v>
      </c>
      <c r="EA142" s="235">
        <v>-1000000</v>
      </c>
      <c r="EB142" s="235">
        <v>9312074</v>
      </c>
      <c r="EC142" s="235">
        <v>654615</v>
      </c>
      <c r="ED142" s="235">
        <v>-639365</v>
      </c>
      <c r="EE142" s="235">
        <v>1880680</v>
      </c>
      <c r="EF142" s="235">
        <v>32439</v>
      </c>
      <c r="EG142" s="235">
        <v>6095188</v>
      </c>
      <c r="EH142" s="235">
        <v>7248753</v>
      </c>
      <c r="EI142" s="235">
        <v>-433526</v>
      </c>
      <c r="EJ142" s="235">
        <v>-10084</v>
      </c>
      <c r="EK142" s="235">
        <v>595000</v>
      </c>
      <c r="EL142" s="235">
        <v>143855</v>
      </c>
      <c r="EM142" s="235">
        <v>36075</v>
      </c>
      <c r="EN142" s="235">
        <v>-18064</v>
      </c>
      <c r="EO142" s="235">
        <v>0</v>
      </c>
      <c r="EP142" s="235">
        <v>-34554</v>
      </c>
      <c r="EQ142" s="235">
        <v>225490</v>
      </c>
      <c r="ER142" s="235">
        <v>0</v>
      </c>
      <c r="ES142" s="235">
        <v>106119889</v>
      </c>
      <c r="ET142" s="254"/>
      <c r="EU142" s="254"/>
      <c r="EV142" s="254"/>
      <c r="EW142" s="254"/>
      <c r="EY142" s="397">
        <v>153.26179455022881</v>
      </c>
      <c r="EZ142" s="226">
        <v>2.3822606722480071</v>
      </c>
      <c r="FA142" s="397">
        <v>-1.6164322422631294</v>
      </c>
      <c r="FB142" s="226">
        <v>0.2427521020278598</v>
      </c>
      <c r="FC142" s="221">
        <v>0.94442101484457253</v>
      </c>
      <c r="FD142" s="226">
        <v>2.3715189888185981</v>
      </c>
      <c r="FE142" s="221">
        <v>940.47873073928474</v>
      </c>
      <c r="FF142" s="226">
        <v>-0.79389455047492408</v>
      </c>
      <c r="FG142" s="221">
        <v>1.4476065783923473</v>
      </c>
      <c r="FH142" s="226">
        <v>0</v>
      </c>
      <c r="FI142" s="232"/>
      <c r="FJ142" s="393">
        <v>14070</v>
      </c>
      <c r="FK142" s="430"/>
      <c r="FL142" s="468">
        <v>0.12252790366230563</v>
      </c>
      <c r="FM142" s="469">
        <v>0</v>
      </c>
      <c r="FN142" s="472">
        <v>4.5811648277739518</v>
      </c>
      <c r="FO142" s="386">
        <v>0</v>
      </c>
      <c r="FQ142" s="390">
        <v>919.17</v>
      </c>
      <c r="FR142" s="391">
        <v>38266272.660000004</v>
      </c>
      <c r="FS142" s="392">
        <v>4.4825531835632433E-2</v>
      </c>
      <c r="FT142" s="278">
        <v>717208.50937011896</v>
      </c>
      <c r="FV142" s="555">
        <v>0</v>
      </c>
      <c r="FW142" s="551">
        <v>0</v>
      </c>
      <c r="FX142" s="547">
        <v>733715</v>
      </c>
      <c r="FY142" s="545">
        <v>922198</v>
      </c>
      <c r="FZ142" s="555">
        <v>0</v>
      </c>
    </row>
    <row r="143" spans="1:182" x14ac:dyDescent="0.2">
      <c r="A143" s="65">
        <v>140</v>
      </c>
      <c r="B143" s="65">
        <v>612</v>
      </c>
      <c r="C143" s="66">
        <v>2312</v>
      </c>
      <c r="D143" s="67" t="s">
        <v>142</v>
      </c>
      <c r="E143" s="75">
        <v>351</v>
      </c>
      <c r="F143" s="220">
        <v>5308.333333333333</v>
      </c>
      <c r="G143" s="220">
        <v>11723578</v>
      </c>
      <c r="H143" s="214">
        <v>1.59</v>
      </c>
      <c r="I143" s="220">
        <v>7373319.4968553456</v>
      </c>
      <c r="J143" s="220">
        <v>1510701.3333333333</v>
      </c>
      <c r="K143" s="209">
        <v>0</v>
      </c>
      <c r="L143" s="216">
        <v>1.65</v>
      </c>
      <c r="M143" s="220">
        <v>12165977.169811321</v>
      </c>
      <c r="N143" s="220">
        <v>1219727.2</v>
      </c>
      <c r="O143" s="220">
        <v>29309</v>
      </c>
      <c r="P143" s="220">
        <v>13415013.369811319</v>
      </c>
      <c r="Q143" s="221">
        <v>2527.1610743757587</v>
      </c>
      <c r="R143" s="221">
        <v>2681.4037114060652</v>
      </c>
      <c r="S143" s="221">
        <v>94.247690626585083</v>
      </c>
      <c r="T143" s="381">
        <v>2527.1610743757587</v>
      </c>
      <c r="U143" s="222">
        <v>2746.534559255173</v>
      </c>
      <c r="V143" s="222">
        <v>92.012717111453142</v>
      </c>
      <c r="W143" s="223">
        <v>302945.39268060791</v>
      </c>
      <c r="X143" s="224">
        <v>57.069775701213423</v>
      </c>
      <c r="Y143" s="225">
        <v>96.376045094748605</v>
      </c>
      <c r="Z143" s="223">
        <v>0</v>
      </c>
      <c r="AA143" s="224">
        <v>0</v>
      </c>
      <c r="AB143" s="226">
        <v>96.376045094748605</v>
      </c>
      <c r="AC143" s="227">
        <v>0</v>
      </c>
      <c r="AD143" s="228">
        <v>0</v>
      </c>
      <c r="AE143" s="229">
        <v>0</v>
      </c>
      <c r="AF143" s="230">
        <v>0</v>
      </c>
      <c r="AG143" s="231">
        <v>96.376045094748605</v>
      </c>
      <c r="AH143" s="223">
        <v>302945.39268060791</v>
      </c>
      <c r="AI143" s="224">
        <v>57.069775701213423</v>
      </c>
      <c r="AJ143" s="226">
        <v>96.376045094748605</v>
      </c>
      <c r="AK143" s="232">
        <v>0</v>
      </c>
      <c r="AL143" s="444">
        <v>0.24056514913657773</v>
      </c>
      <c r="AM143" s="232">
        <v>0</v>
      </c>
      <c r="AN143" s="232">
        <v>7.1519623233908955</v>
      </c>
      <c r="AO143" s="232">
        <v>0</v>
      </c>
      <c r="AP143" s="223">
        <v>0</v>
      </c>
      <c r="AQ143" s="224">
        <v>94.247690626585083</v>
      </c>
      <c r="AR143" s="224">
        <v>0</v>
      </c>
      <c r="AS143" s="233">
        <v>0</v>
      </c>
      <c r="AT143" s="234">
        <v>0</v>
      </c>
      <c r="AU143" s="254"/>
      <c r="AV143" s="221">
        <v>613.5</v>
      </c>
      <c r="AW143" s="221">
        <v>3256662.5</v>
      </c>
      <c r="AX143" s="271">
        <v>3.848885536004982E-3</v>
      </c>
      <c r="AY143" s="298">
        <v>60619.947192078464</v>
      </c>
      <c r="AZ143" s="213"/>
      <c r="BA143" s="221">
        <v>4.5678929313934438</v>
      </c>
      <c r="BB143" s="272">
        <v>-1.1376638129282766</v>
      </c>
      <c r="BC143" s="221">
        <v>-4.3329281289414814</v>
      </c>
      <c r="BD143" s="272">
        <v>-2.0994484181016813E-2</v>
      </c>
      <c r="BE143" s="221">
        <v>-0.10934591655228772</v>
      </c>
      <c r="BF143" s="272">
        <v>-0.28938046395566441</v>
      </c>
      <c r="BG143" s="221">
        <v>3151.4348920350981</v>
      </c>
      <c r="BH143" s="272">
        <v>-0.13900578698352895</v>
      </c>
      <c r="BI143" s="221">
        <v>-0.32725824352035715</v>
      </c>
      <c r="BJ143" s="445">
        <v>0</v>
      </c>
      <c r="BL143" s="412">
        <v>827</v>
      </c>
      <c r="BM143" s="425"/>
      <c r="BN143" s="235">
        <v>5294</v>
      </c>
      <c r="BO143" s="302">
        <v>1.59</v>
      </c>
      <c r="BP143" s="232">
        <v>1.59</v>
      </c>
      <c r="BQ143" s="71">
        <v>935343459</v>
      </c>
      <c r="BR143" s="235">
        <v>5377</v>
      </c>
      <c r="BS143" s="302">
        <v>1.59</v>
      </c>
      <c r="BT143" s="232">
        <v>1.59</v>
      </c>
      <c r="BU143" s="71">
        <v>1085569270</v>
      </c>
      <c r="BV143" s="235">
        <v>5425</v>
      </c>
      <c r="BW143" s="302">
        <v>1.59</v>
      </c>
      <c r="BX143" s="232">
        <v>1.59</v>
      </c>
      <c r="BY143" s="71">
        <v>1150001050</v>
      </c>
      <c r="BZ143" s="463">
        <v>-41441</v>
      </c>
      <c r="CA143" s="235">
        <v>9423165</v>
      </c>
      <c r="CB143" s="235">
        <v>338872</v>
      </c>
      <c r="CC143" s="235">
        <v>-251865</v>
      </c>
      <c r="CD143" s="235">
        <v>-901</v>
      </c>
      <c r="CE143" s="235">
        <v>0</v>
      </c>
      <c r="CF143" s="235">
        <v>894340</v>
      </c>
      <c r="CG143" s="235">
        <v>70247</v>
      </c>
      <c r="CH143" s="235">
        <v>-61895</v>
      </c>
      <c r="CI143" s="235">
        <v>252867</v>
      </c>
      <c r="CJ143" s="235">
        <v>1618</v>
      </c>
      <c r="CK143" s="235">
        <v>643642</v>
      </c>
      <c r="CL143" s="235">
        <v>321758</v>
      </c>
      <c r="CM143" s="235">
        <v>-79852</v>
      </c>
      <c r="CN143" s="235">
        <v>0</v>
      </c>
      <c r="CO143" s="235">
        <v>100000</v>
      </c>
      <c r="CP143" s="235">
        <v>14793</v>
      </c>
      <c r="CQ143" s="235">
        <v>4691</v>
      </c>
      <c r="CR143" s="235">
        <v>-3033</v>
      </c>
      <c r="CS143" s="235">
        <v>0</v>
      </c>
      <c r="CT143" s="235">
        <v>1112</v>
      </c>
      <c r="CU143" s="235">
        <v>9165</v>
      </c>
      <c r="CV143" s="235">
        <v>0</v>
      </c>
      <c r="CW143" s="235">
        <v>11637283</v>
      </c>
      <c r="CX143" s="463">
        <v>-63901</v>
      </c>
      <c r="CY143" s="544">
        <v>10265450</v>
      </c>
      <c r="CZ143" s="544">
        <v>287983</v>
      </c>
      <c r="DA143" s="544">
        <v>-298478</v>
      </c>
      <c r="DB143" s="544">
        <v>-1441</v>
      </c>
      <c r="DC143" s="544">
        <v>0</v>
      </c>
      <c r="DD143" s="544">
        <v>969081</v>
      </c>
      <c r="DE143" s="544">
        <v>56627</v>
      </c>
      <c r="DF143" s="544">
        <v>-84087</v>
      </c>
      <c r="DG143" s="544">
        <v>195195</v>
      </c>
      <c r="DH143" s="544">
        <v>2836</v>
      </c>
      <c r="DI143" s="544">
        <v>418442</v>
      </c>
      <c r="DJ143" s="544">
        <v>156635</v>
      </c>
      <c r="DK143" s="544">
        <v>-141166</v>
      </c>
      <c r="DL143" s="544">
        <v>0</v>
      </c>
      <c r="DM143" s="544">
        <v>0</v>
      </c>
      <c r="DN143" s="544">
        <v>15787</v>
      </c>
      <c r="DO143" s="544">
        <v>3090</v>
      </c>
      <c r="DP143" s="544">
        <v>-8136</v>
      </c>
      <c r="DQ143" s="544">
        <v>0</v>
      </c>
      <c r="DR143" s="544">
        <v>-39</v>
      </c>
      <c r="DS143" s="544">
        <v>14106</v>
      </c>
      <c r="DT143" s="544">
        <v>0</v>
      </c>
      <c r="DU143" s="544">
        <v>11787984</v>
      </c>
      <c r="DV143" s="463">
        <v>-149319</v>
      </c>
      <c r="DW143" s="235">
        <v>9979984</v>
      </c>
      <c r="DX143" s="235">
        <v>289481</v>
      </c>
      <c r="DY143" s="235">
        <v>-219722</v>
      </c>
      <c r="DZ143" s="235">
        <v>-2145</v>
      </c>
      <c r="EA143" s="235">
        <v>0</v>
      </c>
      <c r="EB143" s="235">
        <v>1156103</v>
      </c>
      <c r="EC143" s="235">
        <v>55863</v>
      </c>
      <c r="ED143" s="235">
        <v>-57907</v>
      </c>
      <c r="EE143" s="235">
        <v>340172</v>
      </c>
      <c r="EF143" s="235">
        <v>5418</v>
      </c>
      <c r="EG143" s="235">
        <v>2109817</v>
      </c>
      <c r="EH143" s="235">
        <v>104099</v>
      </c>
      <c r="EI143" s="235">
        <v>-81597</v>
      </c>
      <c r="EJ143" s="235">
        <v>0</v>
      </c>
      <c r="EK143" s="235">
        <v>0</v>
      </c>
      <c r="EL143" s="235">
        <v>1943</v>
      </c>
      <c r="EM143" s="235">
        <v>1245</v>
      </c>
      <c r="EN143" s="235">
        <v>-1774</v>
      </c>
      <c r="EO143" s="235">
        <v>0</v>
      </c>
      <c r="EP143" s="235">
        <v>752</v>
      </c>
      <c r="EQ143" s="235">
        <v>84777</v>
      </c>
      <c r="ER143" s="235">
        <v>0</v>
      </c>
      <c r="ES143" s="235">
        <v>13617190</v>
      </c>
      <c r="ET143" s="254"/>
      <c r="EU143" s="254"/>
      <c r="EV143" s="254"/>
      <c r="EW143" s="254"/>
      <c r="EY143" s="397">
        <v>3.1158635248309854</v>
      </c>
      <c r="EZ143" s="226">
        <v>-1.1560565624449533</v>
      </c>
      <c r="FA143" s="397">
        <v>-4.822751530128742</v>
      </c>
      <c r="FB143" s="226">
        <v>1.8119363632671293E-2</v>
      </c>
      <c r="FC143" s="221">
        <v>-0.12206651617085489</v>
      </c>
      <c r="FD143" s="226">
        <v>-0.27792552626154388</v>
      </c>
      <c r="FE143" s="221">
        <v>3309.7826049246592</v>
      </c>
      <c r="FF143" s="226">
        <v>-0.11857745570397399</v>
      </c>
      <c r="FG143" s="221">
        <v>-0.32432131734246294</v>
      </c>
      <c r="FH143" s="226">
        <v>0</v>
      </c>
      <c r="FI143" s="232"/>
      <c r="FJ143" s="393">
        <v>827</v>
      </c>
      <c r="FK143" s="430"/>
      <c r="FL143" s="468">
        <v>0.23800944333996024</v>
      </c>
      <c r="FM143" s="469">
        <v>0</v>
      </c>
      <c r="FN143" s="472">
        <v>7.0759816103379727</v>
      </c>
      <c r="FO143" s="386">
        <v>0</v>
      </c>
      <c r="FQ143" s="390">
        <v>575.97</v>
      </c>
      <c r="FR143" s="391">
        <v>3090271.04</v>
      </c>
      <c r="FS143" s="392">
        <v>3.6199774175824559E-3</v>
      </c>
      <c r="FT143" s="278">
        <v>57919.638681319295</v>
      </c>
      <c r="FV143" s="555">
        <v>0</v>
      </c>
      <c r="FW143" s="551">
        <v>0</v>
      </c>
      <c r="FX143" s="547">
        <v>87927</v>
      </c>
      <c r="FY143" s="545">
        <v>96797</v>
      </c>
      <c r="FZ143" s="555">
        <v>0</v>
      </c>
    </row>
    <row r="144" spans="1:182" x14ac:dyDescent="0.2">
      <c r="A144" s="65">
        <v>141</v>
      </c>
      <c r="B144" s="65">
        <v>413</v>
      </c>
      <c r="C144" s="66">
        <v>4213</v>
      </c>
      <c r="D144" s="67" t="s">
        <v>208</v>
      </c>
      <c r="E144" s="75"/>
      <c r="F144" s="220">
        <v>2083.3333333333335</v>
      </c>
      <c r="G144" s="220">
        <v>4660212.333333333</v>
      </c>
      <c r="H144" s="214">
        <v>1.7966666666666666</v>
      </c>
      <c r="I144" s="220">
        <v>2593527.8377425042</v>
      </c>
      <c r="J144" s="220">
        <v>401566.33333333331</v>
      </c>
      <c r="K144" s="209">
        <v>0</v>
      </c>
      <c r="L144" s="216">
        <v>1.65</v>
      </c>
      <c r="M144" s="220">
        <v>4279320.9322751323</v>
      </c>
      <c r="N144" s="220">
        <v>495815.51666666666</v>
      </c>
      <c r="O144" s="220">
        <v>4255</v>
      </c>
      <c r="P144" s="220">
        <v>4779391.4489417998</v>
      </c>
      <c r="Q144" s="221">
        <v>2294.1078954920636</v>
      </c>
      <c r="R144" s="221">
        <v>2681.4037114060652</v>
      </c>
      <c r="S144" s="221">
        <v>85.556228841388716</v>
      </c>
      <c r="T144" s="381">
        <v>2294.1078954920636</v>
      </c>
      <c r="U144" s="222">
        <v>2746.534559255173</v>
      </c>
      <c r="V144" s="222">
        <v>83.527363155197207</v>
      </c>
      <c r="W144" s="223">
        <v>298540.52476704307</v>
      </c>
      <c r="X144" s="224">
        <v>143.29945188818067</v>
      </c>
      <c r="Y144" s="225">
        <v>90.900424170074899</v>
      </c>
      <c r="Z144" s="223">
        <v>0</v>
      </c>
      <c r="AA144" s="224">
        <v>0</v>
      </c>
      <c r="AB144" s="226">
        <v>90.900424170074899</v>
      </c>
      <c r="AC144" s="227">
        <v>0</v>
      </c>
      <c r="AD144" s="228">
        <v>0</v>
      </c>
      <c r="AE144" s="229">
        <v>0</v>
      </c>
      <c r="AF144" s="230">
        <v>0</v>
      </c>
      <c r="AG144" s="231">
        <v>90.900424170074899</v>
      </c>
      <c r="AH144" s="223">
        <v>298540.52476704307</v>
      </c>
      <c r="AI144" s="224">
        <v>143.29945188818067</v>
      </c>
      <c r="AJ144" s="226">
        <v>90.900424170074899</v>
      </c>
      <c r="AK144" s="232">
        <v>0</v>
      </c>
      <c r="AL144" s="444">
        <v>0.33263999999999999</v>
      </c>
      <c r="AM144" s="232">
        <v>0</v>
      </c>
      <c r="AN144" s="232">
        <v>7.9391999999999996</v>
      </c>
      <c r="AO144" s="232">
        <v>0</v>
      </c>
      <c r="AP144" s="223">
        <v>0</v>
      </c>
      <c r="AQ144" s="224">
        <v>85.556228841388716</v>
      </c>
      <c r="AR144" s="224">
        <v>0</v>
      </c>
      <c r="AS144" s="233">
        <v>0</v>
      </c>
      <c r="AT144" s="234">
        <v>0</v>
      </c>
      <c r="AU144" s="254"/>
      <c r="AV144" s="221">
        <v>466.95</v>
      </c>
      <c r="AW144" s="221">
        <v>972812.5</v>
      </c>
      <c r="AX144" s="271">
        <v>1.1497181425753657E-3</v>
      </c>
      <c r="AY144" s="298">
        <v>18108.060745562008</v>
      </c>
      <c r="AZ144" s="213"/>
      <c r="BA144" s="221">
        <v>24.302943336099087</v>
      </c>
      <c r="BB144" s="272">
        <v>-0.66569428047511736</v>
      </c>
      <c r="BC144" s="221">
        <v>-0.52903133059142682</v>
      </c>
      <c r="BD144" s="272">
        <v>0.34832434620140623</v>
      </c>
      <c r="BE144" s="221">
        <v>4.3960069901366389E-2</v>
      </c>
      <c r="BF144" s="272">
        <v>6.2485707208764618E-2</v>
      </c>
      <c r="BG144" s="221">
        <v>2196.401327571421</v>
      </c>
      <c r="BH144" s="272">
        <v>-0.41222565334746958</v>
      </c>
      <c r="BI144" s="221">
        <v>3.9335356570630767E-2</v>
      </c>
      <c r="BJ144" s="445">
        <v>0</v>
      </c>
      <c r="BL144" s="412">
        <v>263</v>
      </c>
      <c r="BM144" s="425"/>
      <c r="BN144" s="235">
        <v>2079</v>
      </c>
      <c r="BO144" s="302">
        <v>1.75</v>
      </c>
      <c r="BP144" s="232">
        <v>1.75</v>
      </c>
      <c r="BQ144" s="71">
        <v>382647120</v>
      </c>
      <c r="BR144" s="235">
        <v>2091</v>
      </c>
      <c r="BS144" s="302">
        <v>1.75</v>
      </c>
      <c r="BT144" s="232">
        <v>1.75</v>
      </c>
      <c r="BU144" s="71">
        <v>428888930</v>
      </c>
      <c r="BV144" s="235">
        <v>2122</v>
      </c>
      <c r="BW144" s="302">
        <v>1.65</v>
      </c>
      <c r="BX144" s="232">
        <v>1.65</v>
      </c>
      <c r="BY144" s="71">
        <v>436673030</v>
      </c>
      <c r="BZ144" s="463">
        <v>-29881</v>
      </c>
      <c r="CA144" s="235">
        <v>3927865</v>
      </c>
      <c r="CB144" s="235">
        <v>66220</v>
      </c>
      <c r="CC144" s="235">
        <v>-58232</v>
      </c>
      <c r="CD144" s="235">
        <v>-95</v>
      </c>
      <c r="CE144" s="235">
        <v>0</v>
      </c>
      <c r="CF144" s="235">
        <v>286860</v>
      </c>
      <c r="CG144" s="235">
        <v>24912</v>
      </c>
      <c r="CH144" s="235">
        <v>-14985</v>
      </c>
      <c r="CI144" s="235">
        <v>13702</v>
      </c>
      <c r="CJ144" s="235">
        <v>1843</v>
      </c>
      <c r="CK144" s="235">
        <v>238280</v>
      </c>
      <c r="CL144" s="235">
        <v>33589</v>
      </c>
      <c r="CM144" s="235">
        <v>-12307</v>
      </c>
      <c r="CN144" s="235">
        <v>0</v>
      </c>
      <c r="CO144" s="235">
        <v>0</v>
      </c>
      <c r="CP144" s="235">
        <v>4497</v>
      </c>
      <c r="CQ144" s="235">
        <v>4965</v>
      </c>
      <c r="CR144" s="235">
        <v>-603</v>
      </c>
      <c r="CS144" s="235">
        <v>0</v>
      </c>
      <c r="CT144" s="235">
        <v>559</v>
      </c>
      <c r="CU144" s="235">
        <v>28214</v>
      </c>
      <c r="CV144" s="235">
        <v>0</v>
      </c>
      <c r="CW144" s="235">
        <v>4515403</v>
      </c>
      <c r="CX144" s="463">
        <v>-37105</v>
      </c>
      <c r="CY144" s="544">
        <v>4051395</v>
      </c>
      <c r="CZ144" s="544">
        <v>56269</v>
      </c>
      <c r="DA144" s="544">
        <v>-83747</v>
      </c>
      <c r="DB144" s="544">
        <v>-2363</v>
      </c>
      <c r="DC144" s="544">
        <v>0</v>
      </c>
      <c r="DD144" s="544">
        <v>313165</v>
      </c>
      <c r="DE144" s="544">
        <v>19462</v>
      </c>
      <c r="DF144" s="544">
        <v>-10589</v>
      </c>
      <c r="DG144" s="544">
        <v>9618</v>
      </c>
      <c r="DH144" s="544">
        <v>1904</v>
      </c>
      <c r="DI144" s="544">
        <v>166866</v>
      </c>
      <c r="DJ144" s="544">
        <v>46403</v>
      </c>
      <c r="DK144" s="544">
        <v>-10853</v>
      </c>
      <c r="DL144" s="544">
        <v>0</v>
      </c>
      <c r="DM144" s="544">
        <v>0</v>
      </c>
      <c r="DN144" s="544">
        <v>7618</v>
      </c>
      <c r="DO144" s="544">
        <v>1425</v>
      </c>
      <c r="DP144" s="544">
        <v>-634</v>
      </c>
      <c r="DQ144" s="544">
        <v>0</v>
      </c>
      <c r="DR144" s="544">
        <v>31</v>
      </c>
      <c r="DS144" s="544">
        <v>14055</v>
      </c>
      <c r="DT144" s="544">
        <v>0</v>
      </c>
      <c r="DU144" s="544">
        <v>4542920</v>
      </c>
      <c r="DV144" s="463">
        <v>-34439</v>
      </c>
      <c r="DW144" s="235">
        <v>3944066</v>
      </c>
      <c r="DX144" s="235">
        <v>47558</v>
      </c>
      <c r="DY144" s="235">
        <v>-80081</v>
      </c>
      <c r="DZ144" s="235">
        <v>-891</v>
      </c>
      <c r="EA144" s="235">
        <v>0</v>
      </c>
      <c r="EB144" s="235">
        <v>381156</v>
      </c>
      <c r="EC144" s="235">
        <v>14683</v>
      </c>
      <c r="ED144" s="235">
        <v>-15436</v>
      </c>
      <c r="EE144" s="235">
        <v>26275</v>
      </c>
      <c r="EF144" s="235">
        <v>1805</v>
      </c>
      <c r="EG144" s="235">
        <v>323911</v>
      </c>
      <c r="EH144" s="235">
        <v>25635</v>
      </c>
      <c r="EI144" s="235">
        <v>-19599</v>
      </c>
      <c r="EJ144" s="235">
        <v>0</v>
      </c>
      <c r="EK144" s="235">
        <v>0</v>
      </c>
      <c r="EL144" s="235">
        <v>2508</v>
      </c>
      <c r="EM144" s="235">
        <v>126</v>
      </c>
      <c r="EN144" s="235">
        <v>-765</v>
      </c>
      <c r="EO144" s="235">
        <v>0</v>
      </c>
      <c r="EP144" s="235">
        <v>-25</v>
      </c>
      <c r="EQ144" s="235">
        <v>12860</v>
      </c>
      <c r="ER144" s="235">
        <v>0</v>
      </c>
      <c r="ES144" s="235">
        <v>4629347</v>
      </c>
      <c r="ET144" s="254"/>
      <c r="EU144" s="254"/>
      <c r="EV144" s="254"/>
      <c r="EW144" s="254"/>
      <c r="EY144" s="397">
        <v>24.699168630532871</v>
      </c>
      <c r="EZ144" s="226">
        <v>-0.6474275245776302</v>
      </c>
      <c r="FA144" s="397">
        <v>-0.45472084195041457</v>
      </c>
      <c r="FB144" s="226">
        <v>0.32414088138765629</v>
      </c>
      <c r="FC144" s="221">
        <v>4.3606324713745405E-2</v>
      </c>
      <c r="FD144" s="226">
        <v>0.1336507808346333</v>
      </c>
      <c r="FE144" s="221">
        <v>2344.4338657486073</v>
      </c>
      <c r="FF144" s="226">
        <v>-0.39372852985874701</v>
      </c>
      <c r="FG144" s="221">
        <v>5.1023166875851601E-2</v>
      </c>
      <c r="FH144" s="226">
        <v>0</v>
      </c>
      <c r="FI144" s="232"/>
      <c r="FJ144" s="393">
        <v>263</v>
      </c>
      <c r="FK144" s="430"/>
      <c r="FL144" s="468">
        <v>0.33041958041958042</v>
      </c>
      <c r="FM144" s="469">
        <v>0</v>
      </c>
      <c r="FN144" s="472">
        <v>7.8862047043865218</v>
      </c>
      <c r="FO144" s="386">
        <v>0</v>
      </c>
      <c r="FQ144" s="390">
        <v>507.32</v>
      </c>
      <c r="FR144" s="391">
        <v>1064019.1466666667</v>
      </c>
      <c r="FS144" s="392">
        <v>1.2464037079442354E-3</v>
      </c>
      <c r="FT144" s="278">
        <v>19942.459327107768</v>
      </c>
      <c r="FV144" s="555">
        <v>0</v>
      </c>
      <c r="FW144" s="551">
        <v>0</v>
      </c>
      <c r="FX144" s="547">
        <v>12765</v>
      </c>
      <c r="FY144" s="545">
        <v>15666</v>
      </c>
      <c r="FZ144" s="555">
        <v>0</v>
      </c>
    </row>
    <row r="145" spans="1:182" x14ac:dyDescent="0.2">
      <c r="A145" s="65">
        <v>142</v>
      </c>
      <c r="B145" s="65">
        <v>566</v>
      </c>
      <c r="C145" s="66">
        <v>1106</v>
      </c>
      <c r="D145" s="67" t="s">
        <v>43</v>
      </c>
      <c r="E145" s="75"/>
      <c r="F145" s="220">
        <v>1129.6666666666667</v>
      </c>
      <c r="G145" s="220">
        <v>2090482</v>
      </c>
      <c r="H145" s="214">
        <v>1.6499999999999997</v>
      </c>
      <c r="I145" s="220">
        <v>1266958.7878787878</v>
      </c>
      <c r="J145" s="220">
        <v>302039.66666666669</v>
      </c>
      <c r="K145" s="209">
        <v>0</v>
      </c>
      <c r="L145" s="216">
        <v>1.65</v>
      </c>
      <c r="M145" s="220">
        <v>2090482</v>
      </c>
      <c r="N145" s="220">
        <v>247901.89666666664</v>
      </c>
      <c r="O145" s="220">
        <v>455.33333333333331</v>
      </c>
      <c r="P145" s="220">
        <v>2338839.23</v>
      </c>
      <c r="Q145" s="221">
        <v>2070.3799616406018</v>
      </c>
      <c r="R145" s="221">
        <v>2681.4037114060652</v>
      </c>
      <c r="S145" s="221">
        <v>77.21254180538682</v>
      </c>
      <c r="T145" s="381">
        <v>2070.3799616406018</v>
      </c>
      <c r="U145" s="222">
        <v>2746.534559255173</v>
      </c>
      <c r="V145" s="222">
        <v>75.381536877586711</v>
      </c>
      <c r="W145" s="223">
        <v>255393.67018113582</v>
      </c>
      <c r="X145" s="224">
        <v>226.07878741322142</v>
      </c>
      <c r="Y145" s="225">
        <v>85.643901337393686</v>
      </c>
      <c r="Z145" s="223">
        <v>10787</v>
      </c>
      <c r="AA145" s="224">
        <v>9.5488344644437877</v>
      </c>
      <c r="AB145" s="226">
        <v>86.000014608357901</v>
      </c>
      <c r="AC145" s="227">
        <v>0</v>
      </c>
      <c r="AD145" s="228">
        <v>0</v>
      </c>
      <c r="AE145" s="229">
        <v>10787</v>
      </c>
      <c r="AF145" s="230">
        <v>9.5488344644437877</v>
      </c>
      <c r="AG145" s="231">
        <v>86.000014608357901</v>
      </c>
      <c r="AH145" s="223">
        <v>266180.67018113582</v>
      </c>
      <c r="AI145" s="224">
        <v>235.62762187766521</v>
      </c>
      <c r="AJ145" s="226">
        <v>86.000014608357901</v>
      </c>
      <c r="AK145" s="232">
        <v>0</v>
      </c>
      <c r="AL145" s="444">
        <v>0.53113012688108585</v>
      </c>
      <c r="AM145" s="232">
        <v>0</v>
      </c>
      <c r="AN145" s="232">
        <v>10.453526113897905</v>
      </c>
      <c r="AO145" s="232">
        <v>0</v>
      </c>
      <c r="AP145" s="223">
        <v>0</v>
      </c>
      <c r="AQ145" s="224">
        <v>77.21254180538682</v>
      </c>
      <c r="AR145" s="224">
        <v>0</v>
      </c>
      <c r="AS145" s="233">
        <v>0</v>
      </c>
      <c r="AT145" s="234">
        <v>0</v>
      </c>
      <c r="AU145" s="254"/>
      <c r="AV145" s="221">
        <v>491.73</v>
      </c>
      <c r="AW145" s="221">
        <v>555490.99000000011</v>
      </c>
      <c r="AX145" s="271">
        <v>6.5650684920285371E-4</v>
      </c>
      <c r="AY145" s="298">
        <v>10339.982874944946</v>
      </c>
      <c r="AZ145" s="213"/>
      <c r="BA145" s="221">
        <v>53.908680199172544</v>
      </c>
      <c r="BB145" s="272">
        <v>4.2335620571616335E-2</v>
      </c>
      <c r="BC145" s="221">
        <v>-2.5701159025185718</v>
      </c>
      <c r="BD145" s="272">
        <v>0.15015625522093895</v>
      </c>
      <c r="BE145" s="221">
        <v>-0.11937905725097454</v>
      </c>
      <c r="BF145" s="272">
        <v>-0.3124084153362075</v>
      </c>
      <c r="BG145" s="221">
        <v>960.60918343780668</v>
      </c>
      <c r="BH145" s="272">
        <v>-0.76576607018444798</v>
      </c>
      <c r="BI145" s="221">
        <v>0.16146238266019894</v>
      </c>
      <c r="BJ145" s="445">
        <v>0</v>
      </c>
      <c r="BL145" s="412">
        <v>128.68</v>
      </c>
      <c r="BM145" s="425"/>
      <c r="BN145" s="235">
        <v>1127</v>
      </c>
      <c r="BO145" s="302">
        <v>1.65</v>
      </c>
      <c r="BP145" s="232">
        <v>1.65</v>
      </c>
      <c r="BQ145" s="71">
        <v>181613180</v>
      </c>
      <c r="BR145" s="235">
        <v>1126</v>
      </c>
      <c r="BS145" s="302">
        <v>1.65</v>
      </c>
      <c r="BT145" s="232">
        <v>1.65</v>
      </c>
      <c r="BU145" s="71">
        <v>234252003</v>
      </c>
      <c r="BV145" s="235">
        <v>1117</v>
      </c>
      <c r="BW145" s="302">
        <v>1.65</v>
      </c>
      <c r="BX145" s="232">
        <v>1.65</v>
      </c>
      <c r="BY145" s="71">
        <v>239457510</v>
      </c>
      <c r="BZ145" s="463">
        <v>-23649</v>
      </c>
      <c r="CA145" s="235">
        <v>1818463</v>
      </c>
      <c r="CB145" s="235">
        <v>51434</v>
      </c>
      <c r="CC145" s="235">
        <v>-82697</v>
      </c>
      <c r="CD145" s="235">
        <v>-1060</v>
      </c>
      <c r="CE145" s="235">
        <v>0</v>
      </c>
      <c r="CF145" s="235">
        <v>124951</v>
      </c>
      <c r="CG145" s="235">
        <v>15937</v>
      </c>
      <c r="CH145" s="235">
        <v>-3648</v>
      </c>
      <c r="CI145" s="235">
        <v>36894</v>
      </c>
      <c r="CJ145" s="235">
        <v>861</v>
      </c>
      <c r="CK145" s="235">
        <v>2830</v>
      </c>
      <c r="CL145" s="235">
        <v>24662</v>
      </c>
      <c r="CM145" s="235">
        <v>-268</v>
      </c>
      <c r="CN145" s="235">
        <v>0</v>
      </c>
      <c r="CO145" s="235">
        <v>0</v>
      </c>
      <c r="CP145" s="235">
        <v>3901</v>
      </c>
      <c r="CQ145" s="235">
        <v>410</v>
      </c>
      <c r="CR145" s="235">
        <v>-15</v>
      </c>
      <c r="CS145" s="235">
        <v>0</v>
      </c>
      <c r="CT145" s="235">
        <v>0</v>
      </c>
      <c r="CU145" s="235">
        <v>5044</v>
      </c>
      <c r="CV145" s="235">
        <v>0</v>
      </c>
      <c r="CW145" s="235">
        <v>1974050</v>
      </c>
      <c r="CX145" s="463">
        <v>-20352</v>
      </c>
      <c r="CY145" s="544">
        <v>1890106</v>
      </c>
      <c r="CZ145" s="544">
        <v>48951</v>
      </c>
      <c r="DA145" s="544">
        <v>-100115</v>
      </c>
      <c r="DB145" s="544">
        <v>-375</v>
      </c>
      <c r="DC145" s="544">
        <v>0</v>
      </c>
      <c r="DD145" s="544">
        <v>173905</v>
      </c>
      <c r="DE145" s="544">
        <v>17535</v>
      </c>
      <c r="DF145" s="544">
        <v>-7639</v>
      </c>
      <c r="DG145" s="544">
        <v>25796</v>
      </c>
      <c r="DH145" s="544">
        <v>0</v>
      </c>
      <c r="DI145" s="544">
        <v>17940</v>
      </c>
      <c r="DJ145" s="544">
        <v>15664</v>
      </c>
      <c r="DK145" s="544">
        <v>-902</v>
      </c>
      <c r="DL145" s="544">
        <v>0</v>
      </c>
      <c r="DM145" s="544">
        <v>0</v>
      </c>
      <c r="DN145" s="544">
        <v>67</v>
      </c>
      <c r="DO145" s="544">
        <v>383</v>
      </c>
      <c r="DP145" s="544">
        <v>-223</v>
      </c>
      <c r="DQ145" s="544">
        <v>0</v>
      </c>
      <c r="DR145" s="544">
        <v>0</v>
      </c>
      <c r="DS145" s="544">
        <v>319</v>
      </c>
      <c r="DT145" s="544">
        <v>0</v>
      </c>
      <c r="DU145" s="544">
        <v>2061060</v>
      </c>
      <c r="DV145" s="463">
        <v>-18447</v>
      </c>
      <c r="DW145" s="235">
        <v>1909393</v>
      </c>
      <c r="DX145" s="235">
        <v>38053</v>
      </c>
      <c r="DY145" s="235">
        <v>-63504</v>
      </c>
      <c r="DZ145" s="235">
        <v>-169</v>
      </c>
      <c r="EA145" s="235">
        <v>0</v>
      </c>
      <c r="EB145" s="235">
        <v>226784</v>
      </c>
      <c r="EC145" s="235">
        <v>10637</v>
      </c>
      <c r="ED145" s="235">
        <v>-10882</v>
      </c>
      <c r="EE145" s="235">
        <v>28188</v>
      </c>
      <c r="EF145" s="235">
        <v>829</v>
      </c>
      <c r="EG145" s="235">
        <v>29018</v>
      </c>
      <c r="EH145" s="235">
        <v>6088</v>
      </c>
      <c r="EI145" s="235">
        <v>-222</v>
      </c>
      <c r="EJ145" s="235">
        <v>0</v>
      </c>
      <c r="EK145" s="235">
        <v>0</v>
      </c>
      <c r="EL145" s="235">
        <v>261</v>
      </c>
      <c r="EM145" s="235">
        <v>5</v>
      </c>
      <c r="EN145" s="235">
        <v>-216</v>
      </c>
      <c r="EO145" s="235">
        <v>0</v>
      </c>
      <c r="EP145" s="235">
        <v>0</v>
      </c>
      <c r="EQ145" s="235">
        <v>20949</v>
      </c>
      <c r="ER145" s="235">
        <v>0</v>
      </c>
      <c r="ES145" s="235">
        <v>2176765</v>
      </c>
      <c r="ET145" s="254"/>
      <c r="EU145" s="254"/>
      <c r="EV145" s="254"/>
      <c r="EW145" s="254"/>
      <c r="EY145" s="397">
        <v>55.828591102353101</v>
      </c>
      <c r="EZ145" s="226">
        <v>8.6163930654334892E-2</v>
      </c>
      <c r="FA145" s="397">
        <v>-3.1727276286747315</v>
      </c>
      <c r="FB145" s="226">
        <v>0.13371901361259</v>
      </c>
      <c r="FC145" s="221">
        <v>-0.11517635406065764</v>
      </c>
      <c r="FD145" s="226">
        <v>-0.26080849330993122</v>
      </c>
      <c r="FE145" s="221">
        <v>871.21826056487032</v>
      </c>
      <c r="FF145" s="226">
        <v>-0.81363569892374321</v>
      </c>
      <c r="FG145" s="221">
        <v>0.19317753747018424</v>
      </c>
      <c r="FH145" s="226">
        <v>0</v>
      </c>
      <c r="FI145" s="232"/>
      <c r="FJ145" s="393">
        <v>128.68</v>
      </c>
      <c r="FK145" s="430"/>
      <c r="FL145" s="468">
        <v>0.53412462908011871</v>
      </c>
      <c r="FM145" s="469">
        <v>0</v>
      </c>
      <c r="FN145" s="472">
        <v>10.512462908011869</v>
      </c>
      <c r="FO145" s="386">
        <v>0</v>
      </c>
      <c r="FQ145" s="390">
        <v>501.46</v>
      </c>
      <c r="FR145" s="391">
        <v>563306.73333333328</v>
      </c>
      <c r="FS145" s="392">
        <v>6.5986369073918157E-4</v>
      </c>
      <c r="FT145" s="278">
        <v>10557.819051826906</v>
      </c>
      <c r="FV145" s="555">
        <v>0</v>
      </c>
      <c r="FW145" s="551">
        <v>0</v>
      </c>
      <c r="FX145" s="547">
        <v>1366</v>
      </c>
      <c r="FY145" s="545">
        <v>1707</v>
      </c>
      <c r="FZ145" s="555">
        <v>0</v>
      </c>
    </row>
    <row r="146" spans="1:182" x14ac:dyDescent="0.2">
      <c r="A146" s="65">
        <v>143</v>
      </c>
      <c r="B146" s="65">
        <v>414</v>
      </c>
      <c r="C146" s="66">
        <v>4214</v>
      </c>
      <c r="D146" s="67" t="s">
        <v>209</v>
      </c>
      <c r="E146" s="75"/>
      <c r="F146" s="220">
        <v>2371.3333333333335</v>
      </c>
      <c r="G146" s="220">
        <v>5093597</v>
      </c>
      <c r="H146" s="214">
        <v>1.79</v>
      </c>
      <c r="I146" s="220">
        <v>2845584.916201117</v>
      </c>
      <c r="J146" s="220">
        <v>453881.66666666669</v>
      </c>
      <c r="K146" s="209">
        <v>0</v>
      </c>
      <c r="L146" s="216">
        <v>1.65</v>
      </c>
      <c r="M146" s="220">
        <v>4695215.1117318431</v>
      </c>
      <c r="N146" s="220">
        <v>468493.49333333335</v>
      </c>
      <c r="O146" s="220">
        <v>756</v>
      </c>
      <c r="P146" s="220">
        <v>5164464.6050651772</v>
      </c>
      <c r="Q146" s="221">
        <v>2177.87374405335</v>
      </c>
      <c r="R146" s="221">
        <v>2681.4037114060652</v>
      </c>
      <c r="S146" s="221">
        <v>81.221404102231361</v>
      </c>
      <c r="T146" s="381">
        <v>2177.87374405335</v>
      </c>
      <c r="U146" s="222">
        <v>2746.534559255173</v>
      </c>
      <c r="V146" s="222">
        <v>79.295333703864372</v>
      </c>
      <c r="W146" s="223">
        <v>441793.83648882346</v>
      </c>
      <c r="X146" s="224">
        <v>186.30608792050469</v>
      </c>
      <c r="Y146" s="225">
        <v>88.169484584405751</v>
      </c>
      <c r="Z146" s="223">
        <v>0</v>
      </c>
      <c r="AA146" s="224">
        <v>0</v>
      </c>
      <c r="AB146" s="226">
        <v>88.169484584405751</v>
      </c>
      <c r="AC146" s="227">
        <v>0</v>
      </c>
      <c r="AD146" s="228">
        <v>0</v>
      </c>
      <c r="AE146" s="229">
        <v>0</v>
      </c>
      <c r="AF146" s="230">
        <v>0</v>
      </c>
      <c r="AG146" s="231">
        <v>88.169484584405751</v>
      </c>
      <c r="AH146" s="223">
        <v>441793.83648882346</v>
      </c>
      <c r="AI146" s="224">
        <v>186.30608792050469</v>
      </c>
      <c r="AJ146" s="226">
        <v>88.169484584405751</v>
      </c>
      <c r="AK146" s="232">
        <v>0</v>
      </c>
      <c r="AL146" s="444">
        <v>0.81979195951644634</v>
      </c>
      <c r="AM146" s="232">
        <v>35729.219442496338</v>
      </c>
      <c r="AN146" s="232">
        <v>17.188642114141128</v>
      </c>
      <c r="AO146" s="232">
        <v>93579.327985637516</v>
      </c>
      <c r="AP146" s="223">
        <v>129308.54742813385</v>
      </c>
      <c r="AQ146" s="224">
        <v>81.221404102231361</v>
      </c>
      <c r="AR146" s="224">
        <v>0</v>
      </c>
      <c r="AS146" s="233">
        <v>0</v>
      </c>
      <c r="AT146" s="234">
        <v>129308.54742813385</v>
      </c>
      <c r="AU146" s="254"/>
      <c r="AV146" s="221">
        <v>347.21</v>
      </c>
      <c r="AW146" s="221">
        <v>823350.64666666673</v>
      </c>
      <c r="AX146" s="271">
        <v>9.7307669892587336E-4</v>
      </c>
      <c r="AY146" s="298">
        <v>15325.958008082505</v>
      </c>
      <c r="AZ146" s="213"/>
      <c r="BA146" s="221">
        <v>54.185941357222681</v>
      </c>
      <c r="BB146" s="272">
        <v>4.8966402680039163E-2</v>
      </c>
      <c r="BC146" s="221">
        <v>-0.65709219173480704</v>
      </c>
      <c r="BD146" s="272">
        <v>0.3358909680204436</v>
      </c>
      <c r="BE146" s="221">
        <v>-5.877992529036008E-2</v>
      </c>
      <c r="BF146" s="272">
        <v>-0.1733219710810415</v>
      </c>
      <c r="BG146" s="221">
        <v>1077.9368573817485</v>
      </c>
      <c r="BH146" s="272">
        <v>-0.73220049449312907</v>
      </c>
      <c r="BI146" s="221">
        <v>0.23593397352814258</v>
      </c>
      <c r="BJ146" s="445">
        <v>0</v>
      </c>
      <c r="BL146" s="412">
        <v>215</v>
      </c>
      <c r="BM146" s="425"/>
      <c r="BN146" s="235">
        <v>2383</v>
      </c>
      <c r="BO146" s="302">
        <v>1.79</v>
      </c>
      <c r="BP146" s="232">
        <v>1.79</v>
      </c>
      <c r="BQ146" s="71">
        <v>361725359</v>
      </c>
      <c r="BR146" s="235">
        <v>2385</v>
      </c>
      <c r="BS146" s="302">
        <v>1.79</v>
      </c>
      <c r="BT146" s="232">
        <v>1.79</v>
      </c>
      <c r="BU146" s="71">
        <v>404946349</v>
      </c>
      <c r="BV146" s="235">
        <v>2391</v>
      </c>
      <c r="BW146" s="302">
        <v>1.79</v>
      </c>
      <c r="BX146" s="232">
        <v>1.79</v>
      </c>
      <c r="BY146" s="71">
        <v>410269160</v>
      </c>
      <c r="BZ146" s="463">
        <v>-46255</v>
      </c>
      <c r="CA146" s="235">
        <v>4495061</v>
      </c>
      <c r="CB146" s="235">
        <v>47655</v>
      </c>
      <c r="CC146" s="235">
        <v>-72185</v>
      </c>
      <c r="CD146" s="235">
        <v>-3079</v>
      </c>
      <c r="CE146" s="235">
        <v>0</v>
      </c>
      <c r="CF146" s="235">
        <v>358474</v>
      </c>
      <c r="CG146" s="235">
        <v>14600</v>
      </c>
      <c r="CH146" s="235">
        <v>-15219</v>
      </c>
      <c r="CI146" s="235">
        <v>31010</v>
      </c>
      <c r="CJ146" s="235">
        <v>2178</v>
      </c>
      <c r="CK146" s="235">
        <v>-52298</v>
      </c>
      <c r="CL146" s="235">
        <v>31781</v>
      </c>
      <c r="CM146" s="235">
        <v>0</v>
      </c>
      <c r="CN146" s="235">
        <v>0</v>
      </c>
      <c r="CO146" s="235">
        <v>0</v>
      </c>
      <c r="CP146" s="235">
        <v>4168</v>
      </c>
      <c r="CQ146" s="235">
        <v>436</v>
      </c>
      <c r="CR146" s="235">
        <v>-633</v>
      </c>
      <c r="CS146" s="235">
        <v>0</v>
      </c>
      <c r="CT146" s="235">
        <v>0</v>
      </c>
      <c r="CU146" s="235">
        <v>22905</v>
      </c>
      <c r="CV146" s="235">
        <v>0</v>
      </c>
      <c r="CW146" s="235">
        <v>4818599</v>
      </c>
      <c r="CX146" s="463">
        <v>-62660</v>
      </c>
      <c r="CY146" s="544">
        <v>5014346</v>
      </c>
      <c r="CZ146" s="544">
        <v>58624</v>
      </c>
      <c r="DA146" s="544">
        <v>-72882</v>
      </c>
      <c r="DB146" s="544">
        <v>-2930</v>
      </c>
      <c r="DC146" s="544">
        <v>0</v>
      </c>
      <c r="DD146" s="544">
        <v>391258</v>
      </c>
      <c r="DE146" s="544">
        <v>15328</v>
      </c>
      <c r="DF146" s="544">
        <v>-13164</v>
      </c>
      <c r="DG146" s="544">
        <v>44379</v>
      </c>
      <c r="DH146" s="544">
        <v>0</v>
      </c>
      <c r="DI146" s="544">
        <v>13938</v>
      </c>
      <c r="DJ146" s="544">
        <v>17042</v>
      </c>
      <c r="DK146" s="544">
        <v>0</v>
      </c>
      <c r="DL146" s="544">
        <v>0</v>
      </c>
      <c r="DM146" s="544">
        <v>0</v>
      </c>
      <c r="DN146" s="544">
        <v>2266</v>
      </c>
      <c r="DO146" s="544">
        <v>461</v>
      </c>
      <c r="DP146" s="544">
        <v>-21</v>
      </c>
      <c r="DQ146" s="544">
        <v>0</v>
      </c>
      <c r="DR146" s="544">
        <v>0</v>
      </c>
      <c r="DS146" s="544">
        <v>11745</v>
      </c>
      <c r="DT146" s="544">
        <v>0</v>
      </c>
      <c r="DU146" s="544">
        <v>5417730</v>
      </c>
      <c r="DV146" s="463">
        <v>-68568</v>
      </c>
      <c r="DW146" s="235">
        <v>4860861</v>
      </c>
      <c r="DX146" s="235">
        <v>50390</v>
      </c>
      <c r="DY146" s="235">
        <v>-114355</v>
      </c>
      <c r="DZ146" s="235">
        <v>-2950</v>
      </c>
      <c r="EA146" s="235">
        <v>0</v>
      </c>
      <c r="EB146" s="235">
        <v>404162</v>
      </c>
      <c r="EC146" s="235">
        <v>14856</v>
      </c>
      <c r="ED146" s="235">
        <v>-23689</v>
      </c>
      <c r="EE146" s="235">
        <v>27375</v>
      </c>
      <c r="EF146" s="235">
        <v>0</v>
      </c>
      <c r="EG146" s="235">
        <v>87095</v>
      </c>
      <c r="EH146" s="235">
        <v>29271</v>
      </c>
      <c r="EI146" s="235">
        <v>-20939</v>
      </c>
      <c r="EJ146" s="235">
        <v>0</v>
      </c>
      <c r="EK146" s="235">
        <v>0</v>
      </c>
      <c r="EL146" s="235">
        <v>663</v>
      </c>
      <c r="EM146" s="235">
        <v>216</v>
      </c>
      <c r="EN146" s="235">
        <v>0</v>
      </c>
      <c r="EO146" s="235">
        <v>0</v>
      </c>
      <c r="EP146" s="235">
        <v>0</v>
      </c>
      <c r="EQ146" s="235">
        <v>7267</v>
      </c>
      <c r="ER146" s="235">
        <v>0</v>
      </c>
      <c r="ES146" s="235">
        <v>5251655</v>
      </c>
      <c r="ET146" s="254"/>
      <c r="EU146" s="254"/>
      <c r="EV146" s="254"/>
      <c r="EW146" s="254"/>
      <c r="EY146" s="397">
        <v>53.473432727367623</v>
      </c>
      <c r="EZ146" s="226">
        <v>3.0662609960982429E-2</v>
      </c>
      <c r="FA146" s="397">
        <v>-0.66125633220943714</v>
      </c>
      <c r="FB146" s="226">
        <v>0.30967113318501821</v>
      </c>
      <c r="FC146" s="221">
        <v>-6.6082548570532543E-2</v>
      </c>
      <c r="FD146" s="226">
        <v>-0.13884615441940582</v>
      </c>
      <c r="FE146" s="221">
        <v>1067.1591180886744</v>
      </c>
      <c r="FF146" s="226">
        <v>-0.75778713847034851</v>
      </c>
      <c r="FG146" s="221">
        <v>0.23981868179923582</v>
      </c>
      <c r="FH146" s="226">
        <v>0</v>
      </c>
      <c r="FI146" s="232"/>
      <c r="FJ146" s="393">
        <v>215</v>
      </c>
      <c r="FK146" s="430"/>
      <c r="FL146" s="468">
        <v>0.8146389160497276</v>
      </c>
      <c r="FM146" s="469">
        <v>36353.49854398529</v>
      </c>
      <c r="FN146" s="472">
        <v>17.080597848861572</v>
      </c>
      <c r="FO146" s="386">
        <v>94820.755040174641</v>
      </c>
      <c r="FQ146" s="390">
        <v>409.78</v>
      </c>
      <c r="FR146" s="391">
        <v>977871.67333333334</v>
      </c>
      <c r="FS146" s="392">
        <v>1.1454896120568878E-3</v>
      </c>
      <c r="FT146" s="278">
        <v>18327.833792910205</v>
      </c>
      <c r="FV146" s="555">
        <v>0</v>
      </c>
      <c r="FW146" s="551">
        <v>0</v>
      </c>
      <c r="FX146" s="547">
        <v>2268</v>
      </c>
      <c r="FY146" s="545">
        <v>1825</v>
      </c>
      <c r="FZ146" s="555">
        <v>0</v>
      </c>
    </row>
    <row r="147" spans="1:182" x14ac:dyDescent="0.2">
      <c r="A147" s="65">
        <v>144</v>
      </c>
      <c r="B147" s="65">
        <v>666</v>
      </c>
      <c r="C147" s="66">
        <v>2406</v>
      </c>
      <c r="D147" s="67" t="s">
        <v>159</v>
      </c>
      <c r="E147" s="75"/>
      <c r="F147" s="220">
        <v>434</v>
      </c>
      <c r="G147" s="220">
        <v>825721.33333333337</v>
      </c>
      <c r="H147" s="214">
        <v>1.7566666666666666</v>
      </c>
      <c r="I147" s="220">
        <v>470326.0013443082</v>
      </c>
      <c r="J147" s="220">
        <v>75439.333333333328</v>
      </c>
      <c r="K147" s="209">
        <v>0</v>
      </c>
      <c r="L147" s="216">
        <v>1.65</v>
      </c>
      <c r="M147" s="220">
        <v>776037.90221810841</v>
      </c>
      <c r="N147" s="220">
        <v>77955</v>
      </c>
      <c r="O147" s="220">
        <v>122.66666666666667</v>
      </c>
      <c r="P147" s="220">
        <v>854115.56888477504</v>
      </c>
      <c r="Q147" s="221">
        <v>1968.0082232368088</v>
      </c>
      <c r="R147" s="221">
        <v>2681.4037114060652</v>
      </c>
      <c r="S147" s="221">
        <v>73.394700502030389</v>
      </c>
      <c r="T147" s="381">
        <v>1968.0082232368088</v>
      </c>
      <c r="U147" s="222">
        <v>2746.534559255173</v>
      </c>
      <c r="V147" s="222">
        <v>71.654231205833028</v>
      </c>
      <c r="W147" s="223">
        <v>114557.04749021919</v>
      </c>
      <c r="X147" s="224">
        <v>263.95633062262488</v>
      </c>
      <c r="Y147" s="225">
        <v>83.238661316279135</v>
      </c>
      <c r="Z147" s="223">
        <v>32135</v>
      </c>
      <c r="AA147" s="224">
        <v>74.043778801843317</v>
      </c>
      <c r="AB147" s="226">
        <v>86.000042546821888</v>
      </c>
      <c r="AC147" s="227">
        <v>0</v>
      </c>
      <c r="AD147" s="228">
        <v>0</v>
      </c>
      <c r="AE147" s="229">
        <v>32135</v>
      </c>
      <c r="AF147" s="230">
        <v>74.043778801843317</v>
      </c>
      <c r="AG147" s="231">
        <v>86.000042546821888</v>
      </c>
      <c r="AH147" s="223">
        <v>146692.04749021918</v>
      </c>
      <c r="AI147" s="224">
        <v>338.00010942446818</v>
      </c>
      <c r="AJ147" s="226">
        <v>86.000042546821874</v>
      </c>
      <c r="AK147" s="232">
        <v>0</v>
      </c>
      <c r="AL147" s="444">
        <v>1.099078341013825</v>
      </c>
      <c r="AM147" s="232">
        <v>14585.514505177262</v>
      </c>
      <c r="AN147" s="232">
        <v>23.870967741935484</v>
      </c>
      <c r="AO147" s="232">
        <v>40465.077664983379</v>
      </c>
      <c r="AP147" s="223">
        <v>55050.592170160642</v>
      </c>
      <c r="AQ147" s="224">
        <v>73.394700502030389</v>
      </c>
      <c r="AR147" s="224">
        <v>0</v>
      </c>
      <c r="AS147" s="233">
        <v>0</v>
      </c>
      <c r="AT147" s="234">
        <v>55050.592170160642</v>
      </c>
      <c r="AU147" s="254"/>
      <c r="AV147" s="221">
        <v>312.18</v>
      </c>
      <c r="AW147" s="221">
        <v>135486.12</v>
      </c>
      <c r="AX147" s="271">
        <v>1.6012422767094697E-4</v>
      </c>
      <c r="AY147" s="298">
        <v>2521.9565858174146</v>
      </c>
      <c r="AZ147" s="213"/>
      <c r="BA147" s="221">
        <v>13.106037005998536</v>
      </c>
      <c r="BB147" s="272">
        <v>-0.93347158720443335</v>
      </c>
      <c r="BC147" s="221">
        <v>-0.68513629048056346</v>
      </c>
      <c r="BD147" s="272">
        <v>0.33316817760394113</v>
      </c>
      <c r="BE147" s="221">
        <v>-0.32240979497076439</v>
      </c>
      <c r="BF147" s="272">
        <v>-0.77840227482419799</v>
      </c>
      <c r="BG147" s="221">
        <v>2166.517777005251</v>
      </c>
      <c r="BH147" s="272">
        <v>-0.42077486040780376</v>
      </c>
      <c r="BI147" s="221">
        <v>-0.23948270600422164</v>
      </c>
      <c r="BJ147" s="445">
        <v>0</v>
      </c>
      <c r="BL147" s="412">
        <v>52.95</v>
      </c>
      <c r="BM147" s="425"/>
      <c r="BN147" s="235">
        <v>427</v>
      </c>
      <c r="BO147" s="302">
        <v>1.79</v>
      </c>
      <c r="BP147" s="232">
        <v>1.79</v>
      </c>
      <c r="BQ147" s="71">
        <v>59826290</v>
      </c>
      <c r="BR147" s="235">
        <v>448</v>
      </c>
      <c r="BS147" s="302">
        <v>1.69</v>
      </c>
      <c r="BT147" s="232">
        <v>1.69</v>
      </c>
      <c r="BU147" s="71">
        <v>68666950</v>
      </c>
      <c r="BV147" s="235">
        <v>437</v>
      </c>
      <c r="BW147" s="302">
        <v>1.69</v>
      </c>
      <c r="BX147" s="232">
        <v>1.69</v>
      </c>
      <c r="BY147" s="71">
        <v>71557250</v>
      </c>
      <c r="BZ147" s="463">
        <v>-14155</v>
      </c>
      <c r="CA147" s="235">
        <v>783069</v>
      </c>
      <c r="CB147" s="235">
        <v>7924</v>
      </c>
      <c r="CC147" s="235">
        <v>-13180</v>
      </c>
      <c r="CD147" s="235">
        <v>-132</v>
      </c>
      <c r="CE147" s="235">
        <v>0</v>
      </c>
      <c r="CF147" s="235">
        <v>68689</v>
      </c>
      <c r="CG147" s="235">
        <v>2549</v>
      </c>
      <c r="CH147" s="235">
        <v>-2410</v>
      </c>
      <c r="CI147" s="235">
        <v>6778</v>
      </c>
      <c r="CJ147" s="235">
        <v>38</v>
      </c>
      <c r="CK147" s="235">
        <v>-1488</v>
      </c>
      <c r="CL147" s="235">
        <v>5180</v>
      </c>
      <c r="CM147" s="235">
        <v>-3483</v>
      </c>
      <c r="CN147" s="235">
        <v>0</v>
      </c>
      <c r="CO147" s="235">
        <v>0</v>
      </c>
      <c r="CP147" s="235">
        <v>995</v>
      </c>
      <c r="CQ147" s="235">
        <v>11</v>
      </c>
      <c r="CR147" s="235">
        <v>0</v>
      </c>
      <c r="CS147" s="235">
        <v>0</v>
      </c>
      <c r="CT147" s="235">
        <v>0</v>
      </c>
      <c r="CU147" s="235">
        <v>1474</v>
      </c>
      <c r="CV147" s="235">
        <v>0</v>
      </c>
      <c r="CW147" s="235">
        <v>841859</v>
      </c>
      <c r="CX147" s="463">
        <v>-7555</v>
      </c>
      <c r="CY147" s="544">
        <v>737167</v>
      </c>
      <c r="CZ147" s="544">
        <v>19306</v>
      </c>
      <c r="DA147" s="544">
        <v>-22043</v>
      </c>
      <c r="DB147" s="544">
        <v>-21</v>
      </c>
      <c r="DC147" s="544">
        <v>0</v>
      </c>
      <c r="DD147" s="544">
        <v>64621</v>
      </c>
      <c r="DE147" s="544">
        <v>2483</v>
      </c>
      <c r="DF147" s="544">
        <v>-2785</v>
      </c>
      <c r="DG147" s="544">
        <v>17017</v>
      </c>
      <c r="DH147" s="544">
        <v>56</v>
      </c>
      <c r="DI147" s="544">
        <v>11040</v>
      </c>
      <c r="DJ147" s="544">
        <v>2087</v>
      </c>
      <c r="DK147" s="544">
        <v>-3249</v>
      </c>
      <c r="DL147" s="544">
        <v>0</v>
      </c>
      <c r="DM147" s="544">
        <v>0</v>
      </c>
      <c r="DN147" s="544">
        <v>382</v>
      </c>
      <c r="DO147" s="544">
        <v>34</v>
      </c>
      <c r="DP147" s="544">
        <v>0</v>
      </c>
      <c r="DQ147" s="544">
        <v>0</v>
      </c>
      <c r="DR147" s="544">
        <v>0</v>
      </c>
      <c r="DS147" s="544">
        <v>884</v>
      </c>
      <c r="DT147" s="544">
        <v>0</v>
      </c>
      <c r="DU147" s="544">
        <v>819424</v>
      </c>
      <c r="DV147" s="463">
        <v>-52332</v>
      </c>
      <c r="DW147" s="235">
        <v>743074</v>
      </c>
      <c r="DX147" s="235">
        <v>7512</v>
      </c>
      <c r="DY147" s="235">
        <v>-13926</v>
      </c>
      <c r="DZ147" s="235">
        <v>-83</v>
      </c>
      <c r="EA147" s="235">
        <v>0</v>
      </c>
      <c r="EB147" s="235">
        <v>81307</v>
      </c>
      <c r="EC147" s="235">
        <v>2219</v>
      </c>
      <c r="ED147" s="235">
        <v>-2092</v>
      </c>
      <c r="EE147" s="235">
        <v>8001</v>
      </c>
      <c r="EF147" s="235">
        <v>60</v>
      </c>
      <c r="EG147" s="235">
        <v>14018</v>
      </c>
      <c r="EH147" s="235">
        <v>1031</v>
      </c>
      <c r="EI147" s="235">
        <v>-3541</v>
      </c>
      <c r="EJ147" s="235">
        <v>0</v>
      </c>
      <c r="EK147" s="235">
        <v>0</v>
      </c>
      <c r="EL147" s="235">
        <v>294</v>
      </c>
      <c r="EM147" s="235">
        <v>21</v>
      </c>
      <c r="EN147" s="235">
        <v>0</v>
      </c>
      <c r="EO147" s="235">
        <v>0</v>
      </c>
      <c r="EP147" s="235">
        <v>0</v>
      </c>
      <c r="EQ147" s="235">
        <v>256</v>
      </c>
      <c r="ER147" s="235">
        <v>0</v>
      </c>
      <c r="ES147" s="235">
        <v>785819</v>
      </c>
      <c r="ET147" s="254"/>
      <c r="EU147" s="254"/>
      <c r="EV147" s="254"/>
      <c r="EW147" s="254"/>
      <c r="EY147" s="397">
        <v>15.186885757814011</v>
      </c>
      <c r="EZ147" s="226">
        <v>-0.87159260317787879</v>
      </c>
      <c r="FA147" s="397">
        <v>-0.82134055921738403</v>
      </c>
      <c r="FB147" s="226">
        <v>0.29845573164258171</v>
      </c>
      <c r="FC147" s="221">
        <v>-0.37110749484486066</v>
      </c>
      <c r="FD147" s="226">
        <v>-0.89661091712570629</v>
      </c>
      <c r="FE147" s="221">
        <v>2095.256951356344</v>
      </c>
      <c r="FF147" s="226">
        <v>-0.46475083803322281</v>
      </c>
      <c r="FG147" s="221">
        <v>-0.25124923765694518</v>
      </c>
      <c r="FH147" s="226">
        <v>0</v>
      </c>
      <c r="FI147" s="232"/>
      <c r="FJ147" s="393">
        <v>52.95</v>
      </c>
      <c r="FK147" s="430"/>
      <c r="FL147" s="468">
        <v>1.0907012195121952</v>
      </c>
      <c r="FM147" s="469">
        <v>14625.021220830165</v>
      </c>
      <c r="FN147" s="472">
        <v>23.689024390243905</v>
      </c>
      <c r="FO147" s="386">
        <v>40120.299125532962</v>
      </c>
      <c r="FQ147" s="390">
        <v>338.61</v>
      </c>
      <c r="FR147" s="391">
        <v>148085.44</v>
      </c>
      <c r="FS147" s="392">
        <v>1.7346890992214124E-4</v>
      </c>
      <c r="FT147" s="278">
        <v>2775.50255875426</v>
      </c>
      <c r="FV147" s="555">
        <v>0</v>
      </c>
      <c r="FW147" s="551">
        <v>0</v>
      </c>
      <c r="FX147" s="547">
        <v>368</v>
      </c>
      <c r="FY147" s="545">
        <v>325</v>
      </c>
      <c r="FZ147" s="555">
        <v>0</v>
      </c>
    </row>
    <row r="148" spans="1:182" x14ac:dyDescent="0.2">
      <c r="A148" s="65">
        <v>145</v>
      </c>
      <c r="B148" s="65">
        <v>435</v>
      </c>
      <c r="C148" s="66">
        <v>6105</v>
      </c>
      <c r="D148" s="67" t="s">
        <v>313</v>
      </c>
      <c r="E148" s="75"/>
      <c r="F148" s="220">
        <v>531.66666666666663</v>
      </c>
      <c r="G148" s="220">
        <v>1247250.3333333333</v>
      </c>
      <c r="H148" s="214">
        <v>1.9400000000000002</v>
      </c>
      <c r="I148" s="220">
        <v>642912.5429553265</v>
      </c>
      <c r="J148" s="220">
        <v>104794</v>
      </c>
      <c r="K148" s="209">
        <v>0</v>
      </c>
      <c r="L148" s="216">
        <v>1.65</v>
      </c>
      <c r="M148" s="220">
        <v>1060805.6958762885</v>
      </c>
      <c r="N148" s="220">
        <v>86600.756666666668</v>
      </c>
      <c r="O148" s="220">
        <v>239.33333333333334</v>
      </c>
      <c r="P148" s="220">
        <v>1147645.7858762885</v>
      </c>
      <c r="Q148" s="221">
        <v>2158.5814154412951</v>
      </c>
      <c r="R148" s="221">
        <v>2681.4037114060652</v>
      </c>
      <c r="S148" s="221">
        <v>80.501917941680844</v>
      </c>
      <c r="T148" s="381">
        <v>2158.5814154412951</v>
      </c>
      <c r="U148" s="222">
        <v>2746.534559255173</v>
      </c>
      <c r="V148" s="222">
        <v>78.592909314298836</v>
      </c>
      <c r="W148" s="223">
        <v>102847.859321203</v>
      </c>
      <c r="X148" s="224">
        <v>193.44424950696489</v>
      </c>
      <c r="Y148" s="225">
        <v>87.716208303258938</v>
      </c>
      <c r="Z148" s="223">
        <v>0</v>
      </c>
      <c r="AA148" s="224">
        <v>0</v>
      </c>
      <c r="AB148" s="226">
        <v>87.716208303258938</v>
      </c>
      <c r="AC148" s="227">
        <v>0</v>
      </c>
      <c r="AD148" s="228">
        <v>0</v>
      </c>
      <c r="AE148" s="229">
        <v>0</v>
      </c>
      <c r="AF148" s="230">
        <v>0</v>
      </c>
      <c r="AG148" s="231">
        <v>87.716208303258938</v>
      </c>
      <c r="AH148" s="223">
        <v>102847.859321203</v>
      </c>
      <c r="AI148" s="224">
        <v>193.44424950696489</v>
      </c>
      <c r="AJ148" s="226">
        <v>87.716208303258938</v>
      </c>
      <c r="AK148" s="232">
        <v>0</v>
      </c>
      <c r="AL148" s="444">
        <v>2.6633228840125396</v>
      </c>
      <c r="AM148" s="232">
        <v>73076.172220276407</v>
      </c>
      <c r="AN148" s="232">
        <v>30.28025078369906</v>
      </c>
      <c r="AO148" s="232">
        <v>76993.311609652301</v>
      </c>
      <c r="AP148" s="223">
        <v>150069.48382992871</v>
      </c>
      <c r="AQ148" s="224">
        <v>80.501917941680844</v>
      </c>
      <c r="AR148" s="224">
        <v>0</v>
      </c>
      <c r="AS148" s="233">
        <v>0</v>
      </c>
      <c r="AT148" s="234">
        <v>150069.48382992871</v>
      </c>
      <c r="AU148" s="254"/>
      <c r="AV148" s="221">
        <v>667.92</v>
      </c>
      <c r="AW148" s="221">
        <v>355110.79999999993</v>
      </c>
      <c r="AX148" s="271">
        <v>4.1968758561845376E-4</v>
      </c>
      <c r="AY148" s="298">
        <v>6610.0794734906467</v>
      </c>
      <c r="AZ148" s="213"/>
      <c r="BA148" s="221">
        <v>3.5797912091642732</v>
      </c>
      <c r="BB148" s="272">
        <v>-1.1612945561132784</v>
      </c>
      <c r="BC148" s="221">
        <v>0.24194771099084375</v>
      </c>
      <c r="BD148" s="272">
        <v>0.42317839534649099</v>
      </c>
      <c r="BE148" s="221">
        <v>-0.55789834847279562</v>
      </c>
      <c r="BF148" s="272">
        <v>-1.3188929470450057</v>
      </c>
      <c r="BG148" s="221">
        <v>7170.3391901698815</v>
      </c>
      <c r="BH148" s="272">
        <v>1.010738615855848</v>
      </c>
      <c r="BI148" s="221">
        <v>-0.76693693091691029</v>
      </c>
      <c r="BJ148" s="445">
        <v>0</v>
      </c>
      <c r="BL148" s="412">
        <v>132</v>
      </c>
      <c r="BM148" s="425"/>
      <c r="BN148" s="235">
        <v>525</v>
      </c>
      <c r="BO148" s="302">
        <v>1.94</v>
      </c>
      <c r="BP148" s="232">
        <v>1.94</v>
      </c>
      <c r="BQ148" s="71">
        <v>69037580</v>
      </c>
      <c r="BR148" s="235">
        <v>531</v>
      </c>
      <c r="BS148" s="302">
        <v>1.94</v>
      </c>
      <c r="BT148" s="232">
        <v>1.94</v>
      </c>
      <c r="BU148" s="71">
        <v>71833470</v>
      </c>
      <c r="BV148" s="235">
        <v>539</v>
      </c>
      <c r="BW148" s="302">
        <v>1.94</v>
      </c>
      <c r="BX148" s="232">
        <v>1.94</v>
      </c>
      <c r="BY148" s="71">
        <v>75308260</v>
      </c>
      <c r="BZ148" s="463">
        <v>-27486</v>
      </c>
      <c r="CA148" s="235">
        <v>941291</v>
      </c>
      <c r="CB148" s="235">
        <v>9740</v>
      </c>
      <c r="CC148" s="235">
        <v>-1662</v>
      </c>
      <c r="CD148" s="235">
        <v>0</v>
      </c>
      <c r="CE148" s="235">
        <v>0</v>
      </c>
      <c r="CF148" s="235">
        <v>117191</v>
      </c>
      <c r="CG148" s="235">
        <v>1917</v>
      </c>
      <c r="CH148" s="235">
        <v>-1068</v>
      </c>
      <c r="CI148" s="235">
        <v>9169</v>
      </c>
      <c r="CJ148" s="235">
        <v>19558</v>
      </c>
      <c r="CK148" s="235">
        <v>17849</v>
      </c>
      <c r="CL148" s="235">
        <v>3485</v>
      </c>
      <c r="CM148" s="235">
        <v>0</v>
      </c>
      <c r="CN148" s="235">
        <v>0</v>
      </c>
      <c r="CO148" s="235">
        <v>0</v>
      </c>
      <c r="CP148" s="235">
        <v>1909</v>
      </c>
      <c r="CQ148" s="235">
        <v>94</v>
      </c>
      <c r="CR148" s="235">
        <v>0</v>
      </c>
      <c r="CS148" s="235">
        <v>0</v>
      </c>
      <c r="CT148" s="235">
        <v>0</v>
      </c>
      <c r="CU148" s="235">
        <v>2142</v>
      </c>
      <c r="CV148" s="235">
        <v>0</v>
      </c>
      <c r="CW148" s="235">
        <v>1094129</v>
      </c>
      <c r="CX148" s="463">
        <v>-23358</v>
      </c>
      <c r="CY148" s="544">
        <v>985141</v>
      </c>
      <c r="CZ148" s="544">
        <v>11746</v>
      </c>
      <c r="DA148" s="544">
        <v>-11819</v>
      </c>
      <c r="DB148" s="544">
        <v>0</v>
      </c>
      <c r="DC148" s="544">
        <v>0</v>
      </c>
      <c r="DD148" s="544">
        <v>96949</v>
      </c>
      <c r="DE148" s="544">
        <v>798</v>
      </c>
      <c r="DF148" s="544">
        <v>-3742</v>
      </c>
      <c r="DG148" s="544">
        <v>1101</v>
      </c>
      <c r="DH148" s="544">
        <v>19229</v>
      </c>
      <c r="DI148" s="544">
        <v>-3612</v>
      </c>
      <c r="DJ148" s="544">
        <v>9641</v>
      </c>
      <c r="DK148" s="544">
        <v>0</v>
      </c>
      <c r="DL148" s="544">
        <v>0</v>
      </c>
      <c r="DM148" s="544">
        <v>0</v>
      </c>
      <c r="DN148" s="544">
        <v>973</v>
      </c>
      <c r="DO148" s="544">
        <v>647</v>
      </c>
      <c r="DP148" s="544">
        <v>0</v>
      </c>
      <c r="DQ148" s="544">
        <v>0</v>
      </c>
      <c r="DR148" s="544">
        <v>0</v>
      </c>
      <c r="DS148" s="544">
        <v>4174</v>
      </c>
      <c r="DT148" s="544">
        <v>0</v>
      </c>
      <c r="DU148" s="544">
        <v>1087868</v>
      </c>
      <c r="DV148" s="463">
        <v>-33083</v>
      </c>
      <c r="DW148" s="235">
        <v>1045132</v>
      </c>
      <c r="DX148" s="235">
        <v>265374</v>
      </c>
      <c r="DY148" s="235">
        <v>-7089</v>
      </c>
      <c r="DZ148" s="235">
        <v>0</v>
      </c>
      <c r="EA148" s="235">
        <v>0</v>
      </c>
      <c r="EB148" s="235">
        <v>114696</v>
      </c>
      <c r="EC148" s="235">
        <v>51414</v>
      </c>
      <c r="ED148" s="235">
        <v>-905</v>
      </c>
      <c r="EE148" s="235">
        <v>6890</v>
      </c>
      <c r="EF148" s="235">
        <v>25278</v>
      </c>
      <c r="EG148" s="235">
        <v>4652</v>
      </c>
      <c r="EH148" s="235">
        <v>13307</v>
      </c>
      <c r="EI148" s="235">
        <v>0</v>
      </c>
      <c r="EJ148" s="235">
        <v>0</v>
      </c>
      <c r="EK148" s="235">
        <v>0</v>
      </c>
      <c r="EL148" s="235">
        <v>907</v>
      </c>
      <c r="EM148" s="235">
        <v>17</v>
      </c>
      <c r="EN148" s="235">
        <v>0</v>
      </c>
      <c r="EO148" s="235">
        <v>0</v>
      </c>
      <c r="EP148" s="235">
        <v>0</v>
      </c>
      <c r="EQ148" s="235">
        <v>4218</v>
      </c>
      <c r="ER148" s="235">
        <v>0</v>
      </c>
      <c r="ES148" s="235">
        <v>1490808</v>
      </c>
      <c r="ET148" s="254"/>
      <c r="EU148" s="254"/>
      <c r="EV148" s="254"/>
      <c r="EW148" s="254"/>
      <c r="EY148" s="397">
        <v>3.4662815749742566</v>
      </c>
      <c r="EZ148" s="226">
        <v>-1.1477986614968436</v>
      </c>
      <c r="FA148" s="397">
        <v>-0.12966434819578479</v>
      </c>
      <c r="FB148" s="226">
        <v>0.34691413750147509</v>
      </c>
      <c r="FC148" s="221">
        <v>-0.5415549289649183</v>
      </c>
      <c r="FD148" s="226">
        <v>-1.3200486098373128</v>
      </c>
      <c r="FE148" s="221">
        <v>7255.0980579320249</v>
      </c>
      <c r="FF148" s="226">
        <v>1.0059465020327412</v>
      </c>
      <c r="FG148" s="221">
        <v>-0.78171990896635557</v>
      </c>
      <c r="FH148" s="226">
        <v>0</v>
      </c>
      <c r="FI148" s="232"/>
      <c r="FJ148" s="393">
        <v>132</v>
      </c>
      <c r="FK148" s="430"/>
      <c r="FL148" s="468">
        <v>2.6633228840125396</v>
      </c>
      <c r="FM148" s="469">
        <v>72924.204193288504</v>
      </c>
      <c r="FN148" s="472">
        <v>30.28025078369906</v>
      </c>
      <c r="FO148" s="386">
        <v>76350.900118000849</v>
      </c>
      <c r="FQ148" s="390">
        <v>636.12</v>
      </c>
      <c r="FR148" s="391">
        <v>338203.8</v>
      </c>
      <c r="FS148" s="392">
        <v>3.9617564371977331E-4</v>
      </c>
      <c r="FT148" s="278">
        <v>6338.8102995163727</v>
      </c>
      <c r="FV148" s="555">
        <v>0</v>
      </c>
      <c r="FW148" s="551">
        <v>0</v>
      </c>
      <c r="FX148" s="547">
        <v>718</v>
      </c>
      <c r="FY148" s="545">
        <v>855</v>
      </c>
      <c r="FZ148" s="555">
        <v>0</v>
      </c>
    </row>
    <row r="149" spans="1:182" x14ac:dyDescent="0.2">
      <c r="A149" s="65">
        <v>146</v>
      </c>
      <c r="B149" s="65">
        <v>723</v>
      </c>
      <c r="C149" s="66">
        <v>6603</v>
      </c>
      <c r="D149" s="67" t="s">
        <v>342</v>
      </c>
      <c r="E149" s="75"/>
      <c r="F149" s="220">
        <v>3811</v>
      </c>
      <c r="G149" s="220">
        <v>10785064.666666666</v>
      </c>
      <c r="H149" s="214">
        <v>1.6499999999999997</v>
      </c>
      <c r="I149" s="220">
        <v>6536402.8282828284</v>
      </c>
      <c r="J149" s="220">
        <v>853291</v>
      </c>
      <c r="K149" s="209">
        <v>0</v>
      </c>
      <c r="L149" s="216">
        <v>1.65</v>
      </c>
      <c r="M149" s="220">
        <v>10785064.666666666</v>
      </c>
      <c r="N149" s="220">
        <v>862876.45666666667</v>
      </c>
      <c r="O149" s="220">
        <v>20280</v>
      </c>
      <c r="P149" s="220">
        <v>11668221.123333333</v>
      </c>
      <c r="Q149" s="221">
        <v>3061.721627744249</v>
      </c>
      <c r="R149" s="221">
        <v>2681.4037114060652</v>
      </c>
      <c r="S149" s="221">
        <v>114.18353807449434</v>
      </c>
      <c r="T149" s="381">
        <v>3061.721627744249</v>
      </c>
      <c r="U149" s="222">
        <v>2746.534559255173</v>
      </c>
      <c r="V149" s="222">
        <v>111.47580930401804</v>
      </c>
      <c r="W149" s="223">
        <v>-536274.88429098239</v>
      </c>
      <c r="X149" s="224">
        <v>-140.71762904512789</v>
      </c>
      <c r="Y149" s="225">
        <v>108.93562898693145</v>
      </c>
      <c r="Z149" s="223">
        <v>0</v>
      </c>
      <c r="AA149" s="224">
        <v>0</v>
      </c>
      <c r="AB149" s="226">
        <v>108.93562898693145</v>
      </c>
      <c r="AC149" s="227">
        <v>0</v>
      </c>
      <c r="AD149" s="228">
        <v>0</v>
      </c>
      <c r="AE149" s="229">
        <v>0</v>
      </c>
      <c r="AF149" s="230">
        <v>0</v>
      </c>
      <c r="AG149" s="231">
        <v>108.93562898693145</v>
      </c>
      <c r="AH149" s="223">
        <v>-536274.88429098239</v>
      </c>
      <c r="AI149" s="224">
        <v>-140.71762904512789</v>
      </c>
      <c r="AJ149" s="226">
        <v>108.93562898693145</v>
      </c>
      <c r="AK149" s="232">
        <v>0</v>
      </c>
      <c r="AL149" s="444">
        <v>0.17790606140120704</v>
      </c>
      <c r="AM149" s="232">
        <v>0</v>
      </c>
      <c r="AN149" s="232">
        <v>6.1569141957491471</v>
      </c>
      <c r="AO149" s="232">
        <v>0</v>
      </c>
      <c r="AP149" s="223">
        <v>0</v>
      </c>
      <c r="AQ149" s="224">
        <v>114.18353807449434</v>
      </c>
      <c r="AR149" s="224">
        <v>0</v>
      </c>
      <c r="AS149" s="233">
        <v>0</v>
      </c>
      <c r="AT149" s="234">
        <v>0</v>
      </c>
      <c r="AU149" s="254"/>
      <c r="AV149" s="221">
        <v>809.67</v>
      </c>
      <c r="AW149" s="221">
        <v>3085652.3699999996</v>
      </c>
      <c r="AX149" s="271">
        <v>3.646777268455817E-3</v>
      </c>
      <c r="AY149" s="298">
        <v>57436.741978179118</v>
      </c>
      <c r="AZ149" s="213"/>
      <c r="BA149" s="221">
        <v>45.174529645505572</v>
      </c>
      <c r="BB149" s="272">
        <v>-0.1665441577241</v>
      </c>
      <c r="BC149" s="221">
        <v>-1.1209782157186559</v>
      </c>
      <c r="BD149" s="272">
        <v>0.29085245806854937</v>
      </c>
      <c r="BE149" s="221">
        <v>0.16505740643577158</v>
      </c>
      <c r="BF149" s="272">
        <v>0.34042694831909087</v>
      </c>
      <c r="BG149" s="221">
        <v>4729.7280250949743</v>
      </c>
      <c r="BH149" s="272">
        <v>0.3125186985877268</v>
      </c>
      <c r="BI149" s="221">
        <v>3.8054137518953354E-2</v>
      </c>
      <c r="BJ149" s="445">
        <v>0</v>
      </c>
      <c r="BL149" s="412">
        <v>224</v>
      </c>
      <c r="BM149" s="425"/>
      <c r="BN149" s="235">
        <v>3833</v>
      </c>
      <c r="BO149" s="302">
        <v>1.65</v>
      </c>
      <c r="BP149" s="232">
        <v>1.65</v>
      </c>
      <c r="BQ149" s="71">
        <v>634423630</v>
      </c>
      <c r="BR149" s="235">
        <v>3784</v>
      </c>
      <c r="BS149" s="302">
        <v>1.65</v>
      </c>
      <c r="BT149" s="232">
        <v>1.65</v>
      </c>
      <c r="BU149" s="71">
        <v>820515120</v>
      </c>
      <c r="BV149" s="235">
        <v>3789</v>
      </c>
      <c r="BW149" s="302">
        <v>1.65</v>
      </c>
      <c r="BX149" s="232">
        <v>1.65</v>
      </c>
      <c r="BY149" s="71">
        <v>832614820</v>
      </c>
      <c r="BZ149" s="463">
        <v>-192858</v>
      </c>
      <c r="CA149" s="235">
        <v>8389607</v>
      </c>
      <c r="CB149" s="235">
        <v>60131</v>
      </c>
      <c r="CC149" s="235">
        <v>-212747</v>
      </c>
      <c r="CD149" s="235">
        <v>-3618</v>
      </c>
      <c r="CE149" s="235">
        <v>0</v>
      </c>
      <c r="CF149" s="235">
        <v>1035849</v>
      </c>
      <c r="CG149" s="235">
        <v>19384</v>
      </c>
      <c r="CH149" s="235">
        <v>-51418</v>
      </c>
      <c r="CI149" s="235">
        <v>105274</v>
      </c>
      <c r="CJ149" s="235">
        <v>33350</v>
      </c>
      <c r="CK149" s="235">
        <v>-39971</v>
      </c>
      <c r="CL149" s="235">
        <v>226395</v>
      </c>
      <c r="CM149" s="235">
        <v>-1551</v>
      </c>
      <c r="CN149" s="235">
        <v>0</v>
      </c>
      <c r="CO149" s="235">
        <v>0</v>
      </c>
      <c r="CP149" s="235">
        <v>16317</v>
      </c>
      <c r="CQ149" s="235">
        <v>3527</v>
      </c>
      <c r="CR149" s="235">
        <v>-1881</v>
      </c>
      <c r="CS149" s="235">
        <v>0</v>
      </c>
      <c r="CT149" s="235">
        <v>-40972</v>
      </c>
      <c r="CU149" s="235">
        <v>24981</v>
      </c>
      <c r="CV149" s="235">
        <v>0</v>
      </c>
      <c r="CW149" s="235">
        <v>9369799</v>
      </c>
      <c r="CX149" s="463">
        <v>-115431</v>
      </c>
      <c r="CY149" s="544">
        <v>8842138</v>
      </c>
      <c r="CZ149" s="544">
        <v>84437</v>
      </c>
      <c r="DA149" s="544">
        <v>-284632</v>
      </c>
      <c r="DB149" s="544">
        <v>-1922</v>
      </c>
      <c r="DC149" s="544">
        <v>0</v>
      </c>
      <c r="DD149" s="544">
        <v>995874</v>
      </c>
      <c r="DE149" s="544">
        <v>25100</v>
      </c>
      <c r="DF149" s="544">
        <v>-35158</v>
      </c>
      <c r="DG149" s="544">
        <v>270798</v>
      </c>
      <c r="DH149" s="544">
        <v>26362</v>
      </c>
      <c r="DI149" s="544">
        <v>773798</v>
      </c>
      <c r="DJ149" s="544">
        <v>26151</v>
      </c>
      <c r="DK149" s="544">
        <v>-18289</v>
      </c>
      <c r="DL149" s="544">
        <v>0</v>
      </c>
      <c r="DM149" s="544">
        <v>0</v>
      </c>
      <c r="DN149" s="544">
        <v>2940</v>
      </c>
      <c r="DO149" s="544">
        <v>3363</v>
      </c>
      <c r="DP149" s="544">
        <v>-1564</v>
      </c>
      <c r="DQ149" s="544">
        <v>0</v>
      </c>
      <c r="DR149" s="544">
        <v>24</v>
      </c>
      <c r="DS149" s="544">
        <v>24526</v>
      </c>
      <c r="DT149" s="544">
        <v>0</v>
      </c>
      <c r="DU149" s="544">
        <v>10618515</v>
      </c>
      <c r="DV149" s="463">
        <v>-136888</v>
      </c>
      <c r="DW149" s="235">
        <v>9909239</v>
      </c>
      <c r="DX149" s="235">
        <v>77866</v>
      </c>
      <c r="DY149" s="235">
        <v>-406764</v>
      </c>
      <c r="DZ149" s="235">
        <v>-1949</v>
      </c>
      <c r="EA149" s="235">
        <v>0</v>
      </c>
      <c r="EB149" s="235">
        <v>1594122</v>
      </c>
      <c r="EC149" s="235">
        <v>22538</v>
      </c>
      <c r="ED149" s="235">
        <v>-72467</v>
      </c>
      <c r="EE149" s="235">
        <v>135213</v>
      </c>
      <c r="EF149" s="235">
        <v>34074</v>
      </c>
      <c r="EG149" s="235">
        <v>96431</v>
      </c>
      <c r="EH149" s="235">
        <v>72538</v>
      </c>
      <c r="EI149" s="235">
        <v>-13762</v>
      </c>
      <c r="EJ149" s="235">
        <v>0</v>
      </c>
      <c r="EK149" s="235">
        <v>0</v>
      </c>
      <c r="EL149" s="235">
        <v>1838</v>
      </c>
      <c r="EM149" s="235">
        <v>2389</v>
      </c>
      <c r="EN149" s="235">
        <v>-1025</v>
      </c>
      <c r="EO149" s="235">
        <v>0</v>
      </c>
      <c r="EP149" s="235">
        <v>1</v>
      </c>
      <c r="EQ149" s="235">
        <v>12744</v>
      </c>
      <c r="ER149" s="235">
        <v>0</v>
      </c>
      <c r="ES149" s="235">
        <v>11326138</v>
      </c>
      <c r="ET149" s="254"/>
      <c r="EU149" s="254"/>
      <c r="EV149" s="254"/>
      <c r="EW149" s="254"/>
      <c r="EY149" s="397">
        <v>45.459702255582918</v>
      </c>
      <c r="EZ149" s="226">
        <v>-0.15818780009577479</v>
      </c>
      <c r="FA149" s="397">
        <v>-1.5681356104044648</v>
      </c>
      <c r="FB149" s="226">
        <v>0.24613573406685679</v>
      </c>
      <c r="FC149" s="221">
        <v>0.15230701954257497</v>
      </c>
      <c r="FD149" s="226">
        <v>0.40369281257356487</v>
      </c>
      <c r="FE149" s="221">
        <v>4758.6187572501522</v>
      </c>
      <c r="FF149" s="226">
        <v>0.2943808954167661</v>
      </c>
      <c r="FG149" s="221">
        <v>4.9314962781970187E-2</v>
      </c>
      <c r="FH149" s="226">
        <v>0</v>
      </c>
      <c r="FI149" s="232"/>
      <c r="FJ149" s="393">
        <v>224</v>
      </c>
      <c r="FK149" s="430"/>
      <c r="FL149" s="468">
        <v>0.17832719621251972</v>
      </c>
      <c r="FM149" s="469">
        <v>0</v>
      </c>
      <c r="FN149" s="472">
        <v>6.1714886901630717</v>
      </c>
      <c r="FO149" s="386">
        <v>0</v>
      </c>
      <c r="FQ149" s="390">
        <v>917.3</v>
      </c>
      <c r="FR149" s="391">
        <v>3487574.5999999996</v>
      </c>
      <c r="FS149" s="392">
        <v>4.0853831688932264E-3</v>
      </c>
      <c r="FT149" s="278">
        <v>65366.130702291623</v>
      </c>
      <c r="FV149" s="555">
        <v>0</v>
      </c>
      <c r="FW149" s="551">
        <v>0</v>
      </c>
      <c r="FX149" s="547">
        <v>60840</v>
      </c>
      <c r="FY149" s="545">
        <v>52728</v>
      </c>
      <c r="FZ149" s="555">
        <v>0</v>
      </c>
    </row>
    <row r="150" spans="1:182" x14ac:dyDescent="0.2">
      <c r="A150" s="65">
        <v>147</v>
      </c>
      <c r="B150" s="65">
        <v>613</v>
      </c>
      <c r="C150" s="66">
        <v>2313</v>
      </c>
      <c r="D150" s="67" t="s">
        <v>143</v>
      </c>
      <c r="E150" s="75"/>
      <c r="F150" s="220">
        <v>617.33333333333337</v>
      </c>
      <c r="G150" s="220">
        <v>848272.33333333337</v>
      </c>
      <c r="H150" s="214">
        <v>1.8500000000000003</v>
      </c>
      <c r="I150" s="220">
        <v>458525.5855855855</v>
      </c>
      <c r="J150" s="220">
        <v>87081.333333333328</v>
      </c>
      <c r="K150" s="209">
        <v>0</v>
      </c>
      <c r="L150" s="216">
        <v>1.65</v>
      </c>
      <c r="M150" s="220">
        <v>756567.21621621621</v>
      </c>
      <c r="N150" s="220">
        <v>71680.183333333334</v>
      </c>
      <c r="O150" s="220">
        <v>382.33333333333331</v>
      </c>
      <c r="P150" s="220">
        <v>828629.73288288282</v>
      </c>
      <c r="Q150" s="221">
        <v>1342.2727854474342</v>
      </c>
      <c r="R150" s="221">
        <v>2681.4037114060652</v>
      </c>
      <c r="S150" s="221">
        <v>50.058586095697535</v>
      </c>
      <c r="T150" s="381">
        <v>1342.2727854474342</v>
      </c>
      <c r="U150" s="222">
        <v>2746.534559255173</v>
      </c>
      <c r="V150" s="222">
        <v>48.871505400297686</v>
      </c>
      <c r="W150" s="223">
        <v>305875.35856796411</v>
      </c>
      <c r="X150" s="224">
        <v>495.47844260469344</v>
      </c>
      <c r="Y150" s="225">
        <v>68.536909240289447</v>
      </c>
      <c r="Z150" s="223">
        <v>289070</v>
      </c>
      <c r="AA150" s="224">
        <v>468.25593952483797</v>
      </c>
      <c r="AB150" s="226">
        <v>85.999999096284895</v>
      </c>
      <c r="AC150" s="227">
        <v>0</v>
      </c>
      <c r="AD150" s="228">
        <v>0</v>
      </c>
      <c r="AE150" s="229">
        <v>289070</v>
      </c>
      <c r="AF150" s="230">
        <v>468.25593952483797</v>
      </c>
      <c r="AG150" s="231">
        <v>85.999999096284895</v>
      </c>
      <c r="AH150" s="223">
        <v>594945.35856796405</v>
      </c>
      <c r="AI150" s="224">
        <v>963.73438212953147</v>
      </c>
      <c r="AJ150" s="226">
        <v>85.999999096284895</v>
      </c>
      <c r="AK150" s="232">
        <v>0</v>
      </c>
      <c r="AL150" s="444">
        <v>1.661987041036717</v>
      </c>
      <c r="AM150" s="232">
        <v>43815.280902750143</v>
      </c>
      <c r="AN150" s="232">
        <v>27.317494600431964</v>
      </c>
      <c r="AO150" s="232">
        <v>74680.531322420953</v>
      </c>
      <c r="AP150" s="223">
        <v>118495.8122251711</v>
      </c>
      <c r="AQ150" s="224">
        <v>50.058586095697535</v>
      </c>
      <c r="AR150" s="224">
        <v>0</v>
      </c>
      <c r="AS150" s="233">
        <v>0</v>
      </c>
      <c r="AT150" s="234">
        <v>118495.8122251711</v>
      </c>
      <c r="AU150" s="254"/>
      <c r="AV150" s="221">
        <v>409.05</v>
      </c>
      <c r="AW150" s="221">
        <v>252520.2</v>
      </c>
      <c r="AX150" s="271">
        <v>2.9844091775831403E-4</v>
      </c>
      <c r="AY150" s="298">
        <v>4700.4444546934456</v>
      </c>
      <c r="AZ150" s="213"/>
      <c r="BA150" s="221">
        <v>8.0478595174072112</v>
      </c>
      <c r="BB150" s="272">
        <v>-1.0544393889277222</v>
      </c>
      <c r="BC150" s="221">
        <v>-8.0985328372926588</v>
      </c>
      <c r="BD150" s="272">
        <v>-0.38659555074360702</v>
      </c>
      <c r="BE150" s="221">
        <v>-0.16479810164758238</v>
      </c>
      <c r="BF150" s="272">
        <v>-0.41665369381144141</v>
      </c>
      <c r="BG150" s="221">
        <v>2513.8272052876164</v>
      </c>
      <c r="BH150" s="272">
        <v>-0.32141517388669877</v>
      </c>
      <c r="BI150" s="221">
        <v>-0.38406836489901791</v>
      </c>
      <c r="BJ150" s="445">
        <v>0</v>
      </c>
      <c r="BL150" s="412">
        <v>38</v>
      </c>
      <c r="BM150" s="425"/>
      <c r="BN150" s="235">
        <v>617</v>
      </c>
      <c r="BO150" s="302">
        <v>1.85</v>
      </c>
      <c r="BP150" s="232">
        <v>1.85</v>
      </c>
      <c r="BQ150" s="71">
        <v>54867460</v>
      </c>
      <c r="BR150" s="235">
        <v>612</v>
      </c>
      <c r="BS150" s="302">
        <v>1.85</v>
      </c>
      <c r="BT150" s="232">
        <v>1.85</v>
      </c>
      <c r="BU150" s="71">
        <v>63820890</v>
      </c>
      <c r="BV150" s="235">
        <v>622</v>
      </c>
      <c r="BW150" s="302">
        <v>1.85</v>
      </c>
      <c r="BX150" s="232">
        <v>1.85</v>
      </c>
      <c r="BY150" s="71">
        <v>67235290</v>
      </c>
      <c r="BZ150" s="463">
        <v>-4125</v>
      </c>
      <c r="CA150" s="235">
        <v>711966</v>
      </c>
      <c r="CB150" s="235">
        <v>23028</v>
      </c>
      <c r="CC150" s="235">
        <v>-41063</v>
      </c>
      <c r="CD150" s="235">
        <v>-429</v>
      </c>
      <c r="CE150" s="235">
        <v>17000</v>
      </c>
      <c r="CF150" s="235">
        <v>58791</v>
      </c>
      <c r="CG150" s="235">
        <v>3961</v>
      </c>
      <c r="CH150" s="235">
        <v>-11660</v>
      </c>
      <c r="CI150" s="235">
        <v>2202</v>
      </c>
      <c r="CJ150" s="235">
        <v>380</v>
      </c>
      <c r="CK150" s="235">
        <v>27219</v>
      </c>
      <c r="CL150" s="235">
        <v>16056</v>
      </c>
      <c r="CM150" s="235">
        <v>-3599</v>
      </c>
      <c r="CN150" s="235">
        <v>0</v>
      </c>
      <c r="CO150" s="235">
        <v>3000</v>
      </c>
      <c r="CP150" s="235">
        <v>117</v>
      </c>
      <c r="CQ150" s="235">
        <v>0</v>
      </c>
      <c r="CR150" s="235">
        <v>0</v>
      </c>
      <c r="CS150" s="235">
        <v>0</v>
      </c>
      <c r="CT150" s="235">
        <v>0</v>
      </c>
      <c r="CU150" s="235">
        <v>2</v>
      </c>
      <c r="CV150" s="235">
        <v>0</v>
      </c>
      <c r="CW150" s="235">
        <v>802846</v>
      </c>
      <c r="CX150" s="463">
        <v>-4638</v>
      </c>
      <c r="CY150" s="544">
        <v>879670</v>
      </c>
      <c r="CZ150" s="544">
        <v>10000</v>
      </c>
      <c r="DA150" s="544">
        <v>-45372</v>
      </c>
      <c r="DB150" s="544">
        <v>-409</v>
      </c>
      <c r="DC150" s="544">
        <v>0</v>
      </c>
      <c r="DD150" s="544">
        <v>71447</v>
      </c>
      <c r="DE150" s="544">
        <v>3820</v>
      </c>
      <c r="DF150" s="544">
        <v>-11686</v>
      </c>
      <c r="DG150" s="544">
        <v>6884</v>
      </c>
      <c r="DH150" s="544">
        <v>326</v>
      </c>
      <c r="DI150" s="544">
        <v>65518</v>
      </c>
      <c r="DJ150" s="544">
        <v>1965</v>
      </c>
      <c r="DK150" s="544">
        <v>-8190</v>
      </c>
      <c r="DL150" s="544">
        <v>0</v>
      </c>
      <c r="DM150" s="544">
        <v>0</v>
      </c>
      <c r="DN150" s="544">
        <v>23</v>
      </c>
      <c r="DO150" s="544">
        <v>14</v>
      </c>
      <c r="DP150" s="544">
        <v>-28</v>
      </c>
      <c r="DQ150" s="544">
        <v>0</v>
      </c>
      <c r="DR150" s="544">
        <v>0</v>
      </c>
      <c r="DS150" s="544">
        <v>5510</v>
      </c>
      <c r="DT150" s="544">
        <v>0</v>
      </c>
      <c r="DU150" s="544">
        <v>974854</v>
      </c>
      <c r="DV150" s="463">
        <v>-1392</v>
      </c>
      <c r="DW150" s="235">
        <v>845945</v>
      </c>
      <c r="DX150" s="235">
        <v>23736</v>
      </c>
      <c r="DY150" s="235">
        <v>-43678</v>
      </c>
      <c r="DZ150" s="235">
        <v>-637</v>
      </c>
      <c r="EA150" s="235">
        <v>0</v>
      </c>
      <c r="EB150" s="235">
        <v>72101</v>
      </c>
      <c r="EC150" s="235">
        <v>3511</v>
      </c>
      <c r="ED150" s="235">
        <v>-11236</v>
      </c>
      <c r="EE150" s="235">
        <v>1544</v>
      </c>
      <c r="EF150" s="235">
        <v>248</v>
      </c>
      <c r="EG150" s="235">
        <v>-14076</v>
      </c>
      <c r="EH150" s="235">
        <v>19774</v>
      </c>
      <c r="EI150" s="235">
        <v>0</v>
      </c>
      <c r="EJ150" s="235">
        <v>0</v>
      </c>
      <c r="EK150" s="235">
        <v>0</v>
      </c>
      <c r="EL150" s="235">
        <v>57</v>
      </c>
      <c r="EM150" s="235">
        <v>32</v>
      </c>
      <c r="EN150" s="235">
        <v>0</v>
      </c>
      <c r="EO150" s="235">
        <v>0</v>
      </c>
      <c r="EP150" s="235">
        <v>0</v>
      </c>
      <c r="EQ150" s="235">
        <v>605</v>
      </c>
      <c r="ER150" s="235">
        <v>0</v>
      </c>
      <c r="ES150" s="235">
        <v>896534</v>
      </c>
      <c r="ET150" s="254"/>
      <c r="EU150" s="254"/>
      <c r="EV150" s="254"/>
      <c r="EW150" s="254"/>
      <c r="EY150" s="397">
        <v>8.3753050897918335</v>
      </c>
      <c r="EZ150" s="226">
        <v>-1.0321133253084529</v>
      </c>
      <c r="FA150" s="397">
        <v>-16.925184722251391</v>
      </c>
      <c r="FB150" s="226">
        <v>-0.82976959099513059</v>
      </c>
      <c r="FC150" s="221">
        <v>-0.13317221144682265</v>
      </c>
      <c r="FD150" s="226">
        <v>-0.30551508786387133</v>
      </c>
      <c r="FE150" s="221">
        <v>2674.0986673693278</v>
      </c>
      <c r="FF150" s="226">
        <v>-0.29976494903469941</v>
      </c>
      <c r="FG150" s="221">
        <v>-0.46690826378318884</v>
      </c>
      <c r="FH150" s="226">
        <v>0</v>
      </c>
      <c r="FI150" s="232"/>
      <c r="FJ150" s="393">
        <v>38</v>
      </c>
      <c r="FK150" s="430"/>
      <c r="FL150" s="468">
        <v>1.6628849270664505</v>
      </c>
      <c r="FM150" s="469">
        <v>43917.423667179697</v>
      </c>
      <c r="FN150" s="472">
        <v>27.332252836304701</v>
      </c>
      <c r="FO150" s="386">
        <v>74291.786117051088</v>
      </c>
      <c r="FQ150" s="390">
        <v>403.58</v>
      </c>
      <c r="FR150" s="391">
        <v>249008.86</v>
      </c>
      <c r="FS150" s="392">
        <v>2.9169171192762147E-4</v>
      </c>
      <c r="FT150" s="278">
        <v>4667.0673908419431</v>
      </c>
      <c r="FV150" s="555">
        <v>0</v>
      </c>
      <c r="FW150" s="551">
        <v>0</v>
      </c>
      <c r="FX150" s="547">
        <v>1147</v>
      </c>
      <c r="FY150" s="545">
        <v>1576</v>
      </c>
      <c r="FZ150" s="555">
        <v>0</v>
      </c>
    </row>
    <row r="151" spans="1:182" x14ac:dyDescent="0.2">
      <c r="A151" s="65">
        <v>148</v>
      </c>
      <c r="B151" s="65">
        <v>329</v>
      </c>
      <c r="C151" s="66">
        <v>4109</v>
      </c>
      <c r="D151" s="67" t="s">
        <v>699</v>
      </c>
      <c r="E151" s="75"/>
      <c r="F151" s="220">
        <v>15705.333333333334</v>
      </c>
      <c r="G151" s="220">
        <v>34392345</v>
      </c>
      <c r="H151" s="214">
        <v>1.3877113514381676</v>
      </c>
      <c r="I151" s="220">
        <v>24783541.727053139</v>
      </c>
      <c r="J151" s="220">
        <v>3278197.3333333335</v>
      </c>
      <c r="K151" s="209">
        <v>7897000</v>
      </c>
      <c r="L151" s="216">
        <v>1.65</v>
      </c>
      <c r="M151" s="220">
        <v>31503246.508650202</v>
      </c>
      <c r="N151" s="220">
        <v>4046389.56</v>
      </c>
      <c r="O151" s="220">
        <v>113909.33333333333</v>
      </c>
      <c r="P151" s="220">
        <v>35663545.401983537</v>
      </c>
      <c r="Q151" s="221">
        <v>2270.7920070878386</v>
      </c>
      <c r="R151" s="221">
        <v>2681.4037114060652</v>
      </c>
      <c r="S151" s="221">
        <v>84.686688447115202</v>
      </c>
      <c r="T151" s="381">
        <v>2773.6148273612066</v>
      </c>
      <c r="U151" s="222">
        <v>2746.534559255173</v>
      </c>
      <c r="V151" s="222">
        <v>100.98597951424931</v>
      </c>
      <c r="W151" s="223">
        <v>2386053.6641477672</v>
      </c>
      <c r="X151" s="224">
        <v>151.92633059774388</v>
      </c>
      <c r="Y151" s="225">
        <v>90.352613721682573</v>
      </c>
      <c r="Z151" s="223">
        <v>0</v>
      </c>
      <c r="AA151" s="224">
        <v>0</v>
      </c>
      <c r="AB151" s="226">
        <v>90.352613721682573</v>
      </c>
      <c r="AC151" s="227">
        <v>0</v>
      </c>
      <c r="AD151" s="228">
        <v>0</v>
      </c>
      <c r="AE151" s="229">
        <v>0</v>
      </c>
      <c r="AF151" s="230">
        <v>0</v>
      </c>
      <c r="AG151" s="231">
        <v>90.352613721682573</v>
      </c>
      <c r="AH151" s="223">
        <v>2386053.6641477672</v>
      </c>
      <c r="AI151" s="224">
        <v>151.92633059774388</v>
      </c>
      <c r="AJ151" s="226">
        <v>90.352613721682573</v>
      </c>
      <c r="AK151" s="232">
        <v>0</v>
      </c>
      <c r="AL151" s="444">
        <v>0.13460395619322524</v>
      </c>
      <c r="AM151" s="232">
        <v>0</v>
      </c>
      <c r="AN151" s="232">
        <v>6.7214109856524322</v>
      </c>
      <c r="AO151" s="232">
        <v>0</v>
      </c>
      <c r="AP151" s="223">
        <v>0</v>
      </c>
      <c r="AQ151" s="224">
        <v>84.686688447115202</v>
      </c>
      <c r="AR151" s="224">
        <v>0</v>
      </c>
      <c r="AS151" s="233">
        <v>0</v>
      </c>
      <c r="AT151" s="234">
        <v>0</v>
      </c>
      <c r="AU151" s="254"/>
      <c r="AV151" s="221">
        <v>1226.27</v>
      </c>
      <c r="AW151" s="221">
        <v>19258979.106666666</v>
      </c>
      <c r="AX151" s="271">
        <v>2.2761218309195835E-2</v>
      </c>
      <c r="AY151" s="298">
        <v>358489.18836983439</v>
      </c>
      <c r="AZ151" s="213"/>
      <c r="BA151" s="221">
        <v>73.412168687561135</v>
      </c>
      <c r="BB151" s="272">
        <v>0.50876728171779073</v>
      </c>
      <c r="BC151" s="221">
        <v>-4.9490659609111454</v>
      </c>
      <c r="BD151" s="272">
        <v>-8.0815061741401434E-2</v>
      </c>
      <c r="BE151" s="221">
        <v>-0.13340864189008952</v>
      </c>
      <c r="BF151" s="272">
        <v>-0.34460895977799311</v>
      </c>
      <c r="BG151" s="221">
        <v>5791.4624054627793</v>
      </c>
      <c r="BH151" s="272">
        <v>0.6162639660967264</v>
      </c>
      <c r="BI151" s="221">
        <v>-0.13323017647458255</v>
      </c>
      <c r="BJ151" s="445">
        <v>0</v>
      </c>
      <c r="BL151" s="412">
        <v>3585</v>
      </c>
      <c r="BM151" s="425"/>
      <c r="BN151" s="235">
        <v>15727</v>
      </c>
      <c r="BO151" s="302">
        <v>1.3893909852818731</v>
      </c>
      <c r="BP151" s="232">
        <v>1.3820564417204146</v>
      </c>
      <c r="BQ151" s="71">
        <v>3095660210</v>
      </c>
      <c r="BR151" s="235">
        <v>15658</v>
      </c>
      <c r="BS151" s="302">
        <v>1.3885135778545787</v>
      </c>
      <c r="BT151" s="232">
        <v>1.3814182562198036</v>
      </c>
      <c r="BU151" s="71">
        <v>3541985635</v>
      </c>
      <c r="BV151" s="235">
        <v>15933</v>
      </c>
      <c r="BW151" s="302">
        <v>1.38</v>
      </c>
      <c r="BX151" s="232">
        <v>1.38</v>
      </c>
      <c r="BY151" s="71">
        <v>3577048675</v>
      </c>
      <c r="BZ151" s="463">
        <v>-332091</v>
      </c>
      <c r="CA151" s="235">
        <v>25239259</v>
      </c>
      <c r="CB151" s="235">
        <v>611320</v>
      </c>
      <c r="CC151" s="235">
        <v>-410278</v>
      </c>
      <c r="CD151" s="235">
        <v>-18424</v>
      </c>
      <c r="CE151" s="235">
        <v>0</v>
      </c>
      <c r="CF151" s="235">
        <v>2816718</v>
      </c>
      <c r="CG151" s="235">
        <v>89172</v>
      </c>
      <c r="CH151" s="235">
        <v>-108530</v>
      </c>
      <c r="CI151" s="235">
        <v>750452</v>
      </c>
      <c r="CJ151" s="235">
        <v>26856</v>
      </c>
      <c r="CK151" s="235">
        <v>4210334</v>
      </c>
      <c r="CL151" s="235">
        <v>1511137</v>
      </c>
      <c r="CM151" s="235">
        <v>-684522</v>
      </c>
      <c r="CN151" s="235">
        <v>-8155</v>
      </c>
      <c r="CO151" s="235">
        <v>323000</v>
      </c>
      <c r="CP151" s="235">
        <v>163584</v>
      </c>
      <c r="CQ151" s="235">
        <v>53101</v>
      </c>
      <c r="CR151" s="235">
        <v>-4069</v>
      </c>
      <c r="CS151" s="235">
        <v>0</v>
      </c>
      <c r="CT151" s="235">
        <v>56717</v>
      </c>
      <c r="CU151" s="235">
        <v>80975</v>
      </c>
      <c r="CV151" s="235">
        <v>0</v>
      </c>
      <c r="CW151" s="235">
        <v>34366556</v>
      </c>
      <c r="CX151" s="463">
        <v>-272219</v>
      </c>
      <c r="CY151" s="544">
        <v>25096981</v>
      </c>
      <c r="CZ151" s="544">
        <v>1170902</v>
      </c>
      <c r="DA151" s="544">
        <v>-473879</v>
      </c>
      <c r="DB151" s="544">
        <v>-16884</v>
      </c>
      <c r="DC151" s="544">
        <v>0</v>
      </c>
      <c r="DD151" s="544">
        <v>2883580</v>
      </c>
      <c r="DE151" s="544">
        <v>88407</v>
      </c>
      <c r="DF151" s="544">
        <v>-106688</v>
      </c>
      <c r="DG151" s="544">
        <v>575267</v>
      </c>
      <c r="DH151" s="544">
        <v>24888</v>
      </c>
      <c r="DI151" s="544">
        <v>5005502</v>
      </c>
      <c r="DJ151" s="544">
        <v>617789</v>
      </c>
      <c r="DK151" s="544">
        <v>-797339</v>
      </c>
      <c r="DL151" s="544">
        <v>-26880</v>
      </c>
      <c r="DM151" s="544">
        <v>-491000</v>
      </c>
      <c r="DN151" s="544">
        <v>53542</v>
      </c>
      <c r="DO151" s="544">
        <v>22593</v>
      </c>
      <c r="DP151" s="544">
        <v>-18080</v>
      </c>
      <c r="DQ151" s="544">
        <v>0</v>
      </c>
      <c r="DR151" s="544">
        <v>431</v>
      </c>
      <c r="DS151" s="544">
        <v>100582</v>
      </c>
      <c r="DT151" s="544">
        <v>0</v>
      </c>
      <c r="DU151" s="544">
        <v>33437495</v>
      </c>
      <c r="DV151" s="463">
        <v>-321928</v>
      </c>
      <c r="DW151" s="235">
        <v>22818194</v>
      </c>
      <c r="DX151" s="235">
        <v>646220</v>
      </c>
      <c r="DY151" s="235">
        <v>-388772</v>
      </c>
      <c r="DZ151" s="235">
        <v>-40084</v>
      </c>
      <c r="EA151" s="235">
        <v>0</v>
      </c>
      <c r="EB151" s="235">
        <v>3098398</v>
      </c>
      <c r="EC151" s="235">
        <v>71982</v>
      </c>
      <c r="ED151" s="235">
        <v>-110776</v>
      </c>
      <c r="EE151" s="235">
        <v>927651</v>
      </c>
      <c r="EF151" s="235">
        <v>32244</v>
      </c>
      <c r="EG151" s="235">
        <v>4230023</v>
      </c>
      <c r="EH151" s="235">
        <v>952132</v>
      </c>
      <c r="EI151" s="235">
        <v>-514712</v>
      </c>
      <c r="EJ151" s="235">
        <v>0</v>
      </c>
      <c r="EK151" s="235">
        <v>635000</v>
      </c>
      <c r="EL151" s="235">
        <v>24189</v>
      </c>
      <c r="EM151" s="235">
        <v>12184</v>
      </c>
      <c r="EN151" s="235">
        <v>-9171</v>
      </c>
      <c r="EO151" s="235">
        <v>0</v>
      </c>
      <c r="EP151" s="235">
        <v>-1160</v>
      </c>
      <c r="EQ151" s="235">
        <v>120571</v>
      </c>
      <c r="ER151" s="235">
        <v>0</v>
      </c>
      <c r="ES151" s="235">
        <v>32182185</v>
      </c>
      <c r="ET151" s="254"/>
      <c r="EU151" s="254"/>
      <c r="EV151" s="254"/>
      <c r="EW151" s="254"/>
      <c r="EY151" s="397">
        <v>83.586521344368791</v>
      </c>
      <c r="EZ151" s="226">
        <v>0.7403032889704475</v>
      </c>
      <c r="FA151" s="397">
        <v>-8.2935554398434608</v>
      </c>
      <c r="FB151" s="226">
        <v>-0.22504300314177009</v>
      </c>
      <c r="FC151" s="221">
        <v>-0.13910389502612674</v>
      </c>
      <c r="FD151" s="226">
        <v>-0.32025099997473772</v>
      </c>
      <c r="FE151" s="221">
        <v>5782.0945681732801</v>
      </c>
      <c r="FF151" s="226">
        <v>0.58609979172701288</v>
      </c>
      <c r="FG151" s="221">
        <v>-9.7772626468268287E-2</v>
      </c>
      <c r="FH151" s="226">
        <v>0</v>
      </c>
      <c r="FI151" s="232"/>
      <c r="FJ151" s="393">
        <v>3761.5</v>
      </c>
      <c r="FK151" s="430"/>
      <c r="FL151" s="468">
        <v>0.1340293334460459</v>
      </c>
      <c r="FM151" s="469">
        <v>0</v>
      </c>
      <c r="FN151" s="472">
        <v>6.6927173591445115</v>
      </c>
      <c r="FO151" s="386">
        <v>0</v>
      </c>
      <c r="FQ151" s="390">
        <v>1236.03</v>
      </c>
      <c r="FR151" s="391">
        <v>19495489.18</v>
      </c>
      <c r="FS151" s="392">
        <v>2.2837230023785588E-2</v>
      </c>
      <c r="FT151" s="278">
        <v>365395.68038056942</v>
      </c>
      <c r="FV151" s="555">
        <v>7897000</v>
      </c>
      <c r="FW151" s="551">
        <v>0</v>
      </c>
      <c r="FX151" s="547">
        <v>341728</v>
      </c>
      <c r="FY151" s="545">
        <v>389564</v>
      </c>
      <c r="FZ151" s="555">
        <v>0</v>
      </c>
    </row>
    <row r="152" spans="1:182" x14ac:dyDescent="0.2">
      <c r="A152" s="65">
        <v>149</v>
      </c>
      <c r="B152" s="65">
        <v>902</v>
      </c>
      <c r="C152" s="66">
        <v>4302</v>
      </c>
      <c r="D152" s="67" t="s">
        <v>218</v>
      </c>
      <c r="E152" s="75"/>
      <c r="F152" s="220">
        <v>9273</v>
      </c>
      <c r="G152" s="220">
        <v>21098106.333333332</v>
      </c>
      <c r="H152" s="214">
        <v>1.9400000000000002</v>
      </c>
      <c r="I152" s="220">
        <v>10875312.542955326</v>
      </c>
      <c r="J152" s="220">
        <v>2492967.6666666665</v>
      </c>
      <c r="K152" s="209">
        <v>0</v>
      </c>
      <c r="L152" s="216">
        <v>1.65</v>
      </c>
      <c r="M152" s="220">
        <v>17944265.695876289</v>
      </c>
      <c r="N152" s="220">
        <v>1998632.9366666665</v>
      </c>
      <c r="O152" s="220">
        <v>40483</v>
      </c>
      <c r="P152" s="220">
        <v>19983381.632542953</v>
      </c>
      <c r="Q152" s="221">
        <v>2155.0071856511327</v>
      </c>
      <c r="R152" s="221">
        <v>2681.4037114060652</v>
      </c>
      <c r="S152" s="221">
        <v>80.368620975805896</v>
      </c>
      <c r="T152" s="381">
        <v>2155.0071856511327</v>
      </c>
      <c r="U152" s="222">
        <v>2746.534559255173</v>
      </c>
      <c r="V152" s="222">
        <v>78.462773329731732</v>
      </c>
      <c r="W152" s="223">
        <v>1806071.7438304308</v>
      </c>
      <c r="X152" s="224">
        <v>194.76671452932501</v>
      </c>
      <c r="Y152" s="225">
        <v>87.632231214757709</v>
      </c>
      <c r="Z152" s="223">
        <v>0</v>
      </c>
      <c r="AA152" s="224">
        <v>0</v>
      </c>
      <c r="AB152" s="226">
        <v>87.632231214757709</v>
      </c>
      <c r="AC152" s="227">
        <v>0</v>
      </c>
      <c r="AD152" s="228">
        <v>0</v>
      </c>
      <c r="AE152" s="229">
        <v>0</v>
      </c>
      <c r="AF152" s="230">
        <v>0</v>
      </c>
      <c r="AG152" s="231">
        <v>87.632231214757709</v>
      </c>
      <c r="AH152" s="223">
        <v>1806071.7438304308</v>
      </c>
      <c r="AI152" s="224">
        <v>194.76671452932501</v>
      </c>
      <c r="AJ152" s="226">
        <v>87.632231214757709</v>
      </c>
      <c r="AK152" s="232">
        <v>0</v>
      </c>
      <c r="AL152" s="444">
        <v>0.52151407311549658</v>
      </c>
      <c r="AM152" s="232">
        <v>0</v>
      </c>
      <c r="AN152" s="232">
        <v>16.723066968618571</v>
      </c>
      <c r="AO152" s="232">
        <v>331195.56981817912</v>
      </c>
      <c r="AP152" s="223">
        <v>331195.56981817912</v>
      </c>
      <c r="AQ152" s="224">
        <v>80.368620975805896</v>
      </c>
      <c r="AR152" s="224">
        <v>0</v>
      </c>
      <c r="AS152" s="233">
        <v>0</v>
      </c>
      <c r="AT152" s="234">
        <v>331195.56981817912</v>
      </c>
      <c r="AU152" s="254"/>
      <c r="AV152" s="221">
        <v>722.71</v>
      </c>
      <c r="AW152" s="221">
        <v>6701689.8300000001</v>
      </c>
      <c r="AX152" s="271">
        <v>7.9203899862140114E-3</v>
      </c>
      <c r="AY152" s="298">
        <v>124746.14228287069</v>
      </c>
      <c r="AZ152" s="210"/>
      <c r="BA152" s="221">
        <v>57.783826938396423</v>
      </c>
      <c r="BB152" s="272">
        <v>0.13501089411754971</v>
      </c>
      <c r="BC152" s="221">
        <v>-0.16100348073833093</v>
      </c>
      <c r="BD152" s="272">
        <v>0.38405602407312417</v>
      </c>
      <c r="BE152" s="221">
        <v>0.3824700117619495</v>
      </c>
      <c r="BF152" s="272">
        <v>0.83942990814239904</v>
      </c>
      <c r="BG152" s="221">
        <v>1832.4506900337672</v>
      </c>
      <c r="BH152" s="272">
        <v>-0.51634612434573335</v>
      </c>
      <c r="BI152" s="221">
        <v>0.4687107376697015</v>
      </c>
      <c r="BJ152" s="445">
        <v>0</v>
      </c>
      <c r="BL152" s="412">
        <v>1756.5</v>
      </c>
      <c r="BM152" s="425"/>
      <c r="BN152" s="235">
        <v>9270</v>
      </c>
      <c r="BO152" s="302">
        <v>1.94</v>
      </c>
      <c r="BP152" s="232">
        <v>1.94</v>
      </c>
      <c r="BQ152" s="71">
        <v>1567425500</v>
      </c>
      <c r="BR152" s="235">
        <v>9218</v>
      </c>
      <c r="BS152" s="302">
        <v>1.94</v>
      </c>
      <c r="BT152" s="232">
        <v>1.94</v>
      </c>
      <c r="BU152" s="71">
        <v>1674309400</v>
      </c>
      <c r="BV152" s="235">
        <v>9241</v>
      </c>
      <c r="BW152" s="302">
        <v>1.94</v>
      </c>
      <c r="BX152" s="232">
        <v>1.94</v>
      </c>
      <c r="BY152" s="71">
        <v>1686360580</v>
      </c>
      <c r="BZ152" s="463">
        <v>-168154</v>
      </c>
      <c r="CA152" s="235">
        <v>16838792</v>
      </c>
      <c r="CB152" s="235">
        <v>403724</v>
      </c>
      <c r="CC152" s="235">
        <v>-251727</v>
      </c>
      <c r="CD152" s="235">
        <v>-5517</v>
      </c>
      <c r="CE152" s="235">
        <v>0</v>
      </c>
      <c r="CF152" s="235">
        <v>1507230</v>
      </c>
      <c r="CG152" s="235">
        <v>85473</v>
      </c>
      <c r="CH152" s="235">
        <v>-65287</v>
      </c>
      <c r="CI152" s="235">
        <v>204897</v>
      </c>
      <c r="CJ152" s="235">
        <v>8180</v>
      </c>
      <c r="CK152" s="235">
        <v>1171318</v>
      </c>
      <c r="CL152" s="235">
        <v>1327929</v>
      </c>
      <c r="CM152" s="235">
        <v>-140626</v>
      </c>
      <c r="CN152" s="235">
        <v>-3087</v>
      </c>
      <c r="CO152" s="235">
        <v>0</v>
      </c>
      <c r="CP152" s="235">
        <v>27867</v>
      </c>
      <c r="CQ152" s="235">
        <v>18608</v>
      </c>
      <c r="CR152" s="235">
        <v>-1645</v>
      </c>
      <c r="CS152" s="235">
        <v>0</v>
      </c>
      <c r="CT152" s="235">
        <v>5352</v>
      </c>
      <c r="CU152" s="235">
        <v>50537</v>
      </c>
      <c r="CV152" s="235">
        <v>0</v>
      </c>
      <c r="CW152" s="235">
        <v>21013864</v>
      </c>
      <c r="CX152" s="463">
        <v>-108076</v>
      </c>
      <c r="CY152" s="544">
        <v>17120882</v>
      </c>
      <c r="CZ152" s="544">
        <v>482843</v>
      </c>
      <c r="DA152" s="544">
        <v>-236484</v>
      </c>
      <c r="DB152" s="544">
        <v>-5871</v>
      </c>
      <c r="DC152" s="544">
        <v>0</v>
      </c>
      <c r="DD152" s="544">
        <v>1619527</v>
      </c>
      <c r="DE152" s="544">
        <v>104515</v>
      </c>
      <c r="DF152" s="544">
        <v>-68690</v>
      </c>
      <c r="DG152" s="544">
        <v>397670</v>
      </c>
      <c r="DH152" s="544">
        <v>5856</v>
      </c>
      <c r="DI152" s="544">
        <v>1567474</v>
      </c>
      <c r="DJ152" s="544">
        <v>143358</v>
      </c>
      <c r="DK152" s="544">
        <v>-96603</v>
      </c>
      <c r="DL152" s="544">
        <v>-771</v>
      </c>
      <c r="DM152" s="544">
        <v>0</v>
      </c>
      <c r="DN152" s="544">
        <v>4094</v>
      </c>
      <c r="DO152" s="544">
        <v>21305</v>
      </c>
      <c r="DP152" s="544">
        <v>-1590</v>
      </c>
      <c r="DQ152" s="544">
        <v>0</v>
      </c>
      <c r="DR152" s="544">
        <v>1149</v>
      </c>
      <c r="DS152" s="544">
        <v>36666</v>
      </c>
      <c r="DT152" s="544">
        <v>0</v>
      </c>
      <c r="DU152" s="544">
        <v>20987254</v>
      </c>
      <c r="DV152" s="463">
        <v>-124173</v>
      </c>
      <c r="DW152" s="235">
        <v>16561442</v>
      </c>
      <c r="DX152" s="235">
        <v>439068</v>
      </c>
      <c r="DY152" s="235">
        <v>-235092</v>
      </c>
      <c r="DZ152" s="235">
        <v>-6784</v>
      </c>
      <c r="EA152" s="235">
        <v>0</v>
      </c>
      <c r="EB152" s="235">
        <v>1736826</v>
      </c>
      <c r="EC152" s="235">
        <v>89667</v>
      </c>
      <c r="ED152" s="235">
        <v>-61808</v>
      </c>
      <c r="EE152" s="235">
        <v>166561</v>
      </c>
      <c r="EF152" s="235">
        <v>4827</v>
      </c>
      <c r="EG152" s="235">
        <v>1044163</v>
      </c>
      <c r="EH152" s="235">
        <v>623200</v>
      </c>
      <c r="EI152" s="235">
        <v>-183307</v>
      </c>
      <c r="EJ152" s="235">
        <v>0</v>
      </c>
      <c r="EK152" s="235">
        <v>0</v>
      </c>
      <c r="EL152" s="235">
        <v>7407</v>
      </c>
      <c r="EM152" s="235">
        <v>17936</v>
      </c>
      <c r="EN152" s="235">
        <v>-1323</v>
      </c>
      <c r="EO152" s="235">
        <v>0</v>
      </c>
      <c r="EP152" s="235">
        <v>0</v>
      </c>
      <c r="EQ152" s="235">
        <v>48678</v>
      </c>
      <c r="ER152" s="235">
        <v>0</v>
      </c>
      <c r="ES152" s="235">
        <v>20127288</v>
      </c>
      <c r="ET152" s="254"/>
      <c r="EU152" s="254"/>
      <c r="EV152" s="254"/>
      <c r="EW152" s="254"/>
      <c r="EY152" s="397">
        <v>60.110298206990102</v>
      </c>
      <c r="EZ152" s="226">
        <v>0.18706601930089101</v>
      </c>
      <c r="FA152" s="397">
        <v>0.66808880389933378</v>
      </c>
      <c r="FB152" s="226">
        <v>0.40280422798519949</v>
      </c>
      <c r="FC152" s="221">
        <v>0.35382060271194682</v>
      </c>
      <c r="FD152" s="226">
        <v>0.9043072521384613</v>
      </c>
      <c r="FE152" s="221">
        <v>1833.0797619715042</v>
      </c>
      <c r="FF152" s="226">
        <v>-0.53947858392502335</v>
      </c>
      <c r="FG152" s="221">
        <v>0.50841402083739373</v>
      </c>
      <c r="FH152" s="226">
        <v>0</v>
      </c>
      <c r="FI152" s="232"/>
      <c r="FJ152" s="393">
        <v>1756.5</v>
      </c>
      <c r="FK152" s="430"/>
      <c r="FL152" s="468">
        <v>0.52320675105485237</v>
      </c>
      <c r="FM152" s="469">
        <v>0</v>
      </c>
      <c r="FN152" s="472">
        <v>16.777345017851346</v>
      </c>
      <c r="FO152" s="386">
        <v>345212.50099497527</v>
      </c>
      <c r="FQ152" s="390">
        <v>746.98</v>
      </c>
      <c r="FR152" s="391">
        <v>6904336.1400000006</v>
      </c>
      <c r="FS152" s="392">
        <v>8.0878151420007566E-3</v>
      </c>
      <c r="FT152" s="278">
        <v>129405.0422720121</v>
      </c>
      <c r="FV152" s="555">
        <v>0</v>
      </c>
      <c r="FW152" s="551">
        <v>0</v>
      </c>
      <c r="FX152" s="547">
        <v>121449</v>
      </c>
      <c r="FY152" s="545">
        <v>155873</v>
      </c>
      <c r="FZ152" s="555">
        <v>0</v>
      </c>
    </row>
    <row r="153" spans="1:182" x14ac:dyDescent="0.2">
      <c r="A153" s="65">
        <v>150</v>
      </c>
      <c r="B153" s="65">
        <v>842</v>
      </c>
      <c r="C153" s="66">
        <v>1402</v>
      </c>
      <c r="D153" s="67" t="s">
        <v>73</v>
      </c>
      <c r="E153" s="75"/>
      <c r="F153" s="220">
        <v>831.66666666666663</v>
      </c>
      <c r="G153" s="220">
        <v>2428594.3333333335</v>
      </c>
      <c r="H153" s="214">
        <v>1.7</v>
      </c>
      <c r="I153" s="220">
        <v>1428584.9019607846</v>
      </c>
      <c r="J153" s="220">
        <v>334096.33333333331</v>
      </c>
      <c r="K153" s="209">
        <v>0</v>
      </c>
      <c r="L153" s="216">
        <v>1.65</v>
      </c>
      <c r="M153" s="220">
        <v>2357165.088235294</v>
      </c>
      <c r="N153" s="220">
        <v>398953.90333333332</v>
      </c>
      <c r="O153" s="220">
        <v>1868</v>
      </c>
      <c r="P153" s="220">
        <v>2757986.9915686278</v>
      </c>
      <c r="Q153" s="221">
        <v>3316.2168235294125</v>
      </c>
      <c r="R153" s="221">
        <v>2681.4037114060652</v>
      </c>
      <c r="S153" s="221">
        <v>123.67465627883637</v>
      </c>
      <c r="T153" s="381">
        <v>3316.2168235294125</v>
      </c>
      <c r="U153" s="222">
        <v>2746.534559255173</v>
      </c>
      <c r="V153" s="222">
        <v>120.74185676471991</v>
      </c>
      <c r="W153" s="223">
        <v>-195342.57481888935</v>
      </c>
      <c r="X153" s="224">
        <v>-234.88085148563852</v>
      </c>
      <c r="Y153" s="225">
        <v>114.91503345566692</v>
      </c>
      <c r="Z153" s="223">
        <v>0</v>
      </c>
      <c r="AA153" s="224">
        <v>0</v>
      </c>
      <c r="AB153" s="226">
        <v>114.91503345566692</v>
      </c>
      <c r="AC153" s="227">
        <v>0</v>
      </c>
      <c r="AD153" s="228">
        <v>0</v>
      </c>
      <c r="AE153" s="229">
        <v>0</v>
      </c>
      <c r="AF153" s="230">
        <v>0</v>
      </c>
      <c r="AG153" s="231">
        <v>114.91503345566692</v>
      </c>
      <c r="AH153" s="223">
        <v>-195342.57481888935</v>
      </c>
      <c r="AI153" s="224">
        <v>-234.88085148563852</v>
      </c>
      <c r="AJ153" s="226">
        <v>114.91503345566692</v>
      </c>
      <c r="AK153" s="232">
        <v>0</v>
      </c>
      <c r="AL153" s="444">
        <v>7.0328657314629259</v>
      </c>
      <c r="AM153" s="232">
        <v>355548.55289868749</v>
      </c>
      <c r="AN153" s="232">
        <v>33.580761523046093</v>
      </c>
      <c r="AO153" s="232">
        <v>142527.07932453355</v>
      </c>
      <c r="AP153" s="223">
        <v>498075.63222322101</v>
      </c>
      <c r="AQ153" s="224">
        <v>123.67465627883637</v>
      </c>
      <c r="AR153" s="224">
        <v>0</v>
      </c>
      <c r="AS153" s="233">
        <v>0</v>
      </c>
      <c r="AT153" s="234">
        <v>498075.63222322101</v>
      </c>
      <c r="AU153" s="254"/>
      <c r="AV153" s="221">
        <v>299.52999999999997</v>
      </c>
      <c r="AW153" s="221">
        <v>249109.11666666664</v>
      </c>
      <c r="AX153" s="271">
        <v>2.9440953000972955E-4</v>
      </c>
      <c r="AY153" s="298">
        <v>4636.9500976532408</v>
      </c>
      <c r="AZ153" s="213"/>
      <c r="BA153" s="221">
        <v>55.838019142041766</v>
      </c>
      <c r="BB153" s="272">
        <v>8.8476328608142932E-2</v>
      </c>
      <c r="BC153" s="221">
        <v>-16.051415973400918</v>
      </c>
      <c r="BD153" s="272">
        <v>-1.1587378179233032</v>
      </c>
      <c r="BE153" s="221">
        <v>0.23696255318039239</v>
      </c>
      <c r="BF153" s="272">
        <v>0.50546283020029104</v>
      </c>
      <c r="BG153" s="221">
        <v>6651.6206640864812</v>
      </c>
      <c r="BH153" s="272">
        <v>0.86234152108295836</v>
      </c>
      <c r="BI153" s="221">
        <v>-0.35678504504945691</v>
      </c>
      <c r="BJ153" s="445">
        <v>0</v>
      </c>
      <c r="BL153" s="412">
        <v>40</v>
      </c>
      <c r="BM153" s="425"/>
      <c r="BN153" s="235">
        <v>832</v>
      </c>
      <c r="BO153" s="302">
        <v>1.7</v>
      </c>
      <c r="BP153" s="232">
        <v>1.7</v>
      </c>
      <c r="BQ153" s="71">
        <v>224005811</v>
      </c>
      <c r="BR153" s="235">
        <v>830</v>
      </c>
      <c r="BS153" s="302">
        <v>1.7</v>
      </c>
      <c r="BT153" s="232">
        <v>1.7</v>
      </c>
      <c r="BU153" s="71">
        <v>509831899</v>
      </c>
      <c r="BV153" s="235">
        <v>839</v>
      </c>
      <c r="BW153" s="302">
        <v>1.7</v>
      </c>
      <c r="BX153" s="232">
        <v>1.7</v>
      </c>
      <c r="BY153" s="71">
        <v>515334699</v>
      </c>
      <c r="BZ153" s="463">
        <v>-354</v>
      </c>
      <c r="CA153" s="235">
        <v>1723101</v>
      </c>
      <c r="CB153" s="235">
        <v>66456</v>
      </c>
      <c r="CC153" s="235">
        <v>-49611</v>
      </c>
      <c r="CD153" s="235">
        <v>-1470</v>
      </c>
      <c r="CE153" s="235">
        <v>0</v>
      </c>
      <c r="CF153" s="235">
        <v>492835</v>
      </c>
      <c r="CG153" s="235">
        <v>14573</v>
      </c>
      <c r="CH153" s="235">
        <v>-8744</v>
      </c>
      <c r="CI153" s="235">
        <v>30564</v>
      </c>
      <c r="CJ153" s="235">
        <v>654</v>
      </c>
      <c r="CK153" s="235">
        <v>67917</v>
      </c>
      <c r="CL153" s="235">
        <v>18007</v>
      </c>
      <c r="CM153" s="235">
        <v>-975</v>
      </c>
      <c r="CN153" s="235">
        <v>0</v>
      </c>
      <c r="CO153" s="235">
        <v>0</v>
      </c>
      <c r="CP153" s="235">
        <v>8483</v>
      </c>
      <c r="CQ153" s="235">
        <v>341</v>
      </c>
      <c r="CR153" s="235">
        <v>-90</v>
      </c>
      <c r="CS153" s="235">
        <v>0</v>
      </c>
      <c r="CT153" s="235">
        <v>0</v>
      </c>
      <c r="CU153" s="235">
        <v>7062</v>
      </c>
      <c r="CV153" s="235">
        <v>0</v>
      </c>
      <c r="CW153" s="235">
        <v>2368749</v>
      </c>
      <c r="CX153" s="463">
        <v>-8027</v>
      </c>
      <c r="CY153" s="544">
        <v>1821007</v>
      </c>
      <c r="CZ153" s="544">
        <v>59440</v>
      </c>
      <c r="DA153" s="544">
        <v>-22614</v>
      </c>
      <c r="DB153" s="544">
        <v>-7451</v>
      </c>
      <c r="DC153" s="544">
        <v>0</v>
      </c>
      <c r="DD153" s="544">
        <v>404580</v>
      </c>
      <c r="DE153" s="544">
        <v>22210</v>
      </c>
      <c r="DF153" s="544">
        <v>-2323</v>
      </c>
      <c r="DG153" s="544">
        <v>41096</v>
      </c>
      <c r="DH153" s="544">
        <v>349</v>
      </c>
      <c r="DI153" s="544">
        <v>70290</v>
      </c>
      <c r="DJ153" s="544">
        <v>44519</v>
      </c>
      <c r="DK153" s="544">
        <v>0</v>
      </c>
      <c r="DL153" s="544">
        <v>0</v>
      </c>
      <c r="DM153" s="544">
        <v>0</v>
      </c>
      <c r="DN153" s="544">
        <v>-2433</v>
      </c>
      <c r="DO153" s="544">
        <v>591</v>
      </c>
      <c r="DP153" s="544">
        <v>-109</v>
      </c>
      <c r="DQ153" s="544">
        <v>0</v>
      </c>
      <c r="DR153" s="544">
        <v>0</v>
      </c>
      <c r="DS153" s="544">
        <v>1534</v>
      </c>
      <c r="DT153" s="544">
        <v>0</v>
      </c>
      <c r="DU153" s="544">
        <v>2422659</v>
      </c>
      <c r="DV153" s="463">
        <v>-9726</v>
      </c>
      <c r="DW153" s="235">
        <v>1895777</v>
      </c>
      <c r="DX153" s="235">
        <v>42944</v>
      </c>
      <c r="DY153" s="235">
        <v>-4640</v>
      </c>
      <c r="DZ153" s="235">
        <v>-925</v>
      </c>
      <c r="EA153" s="235">
        <v>0</v>
      </c>
      <c r="EB153" s="235">
        <v>544474</v>
      </c>
      <c r="EC153" s="235">
        <v>25862</v>
      </c>
      <c r="ED153" s="235">
        <v>-4508</v>
      </c>
      <c r="EE153" s="235">
        <v>92548</v>
      </c>
      <c r="EF153" s="235">
        <v>406</v>
      </c>
      <c r="EG153" s="235">
        <v>75310</v>
      </c>
      <c r="EH153" s="235">
        <v>29627</v>
      </c>
      <c r="EI153" s="235">
        <v>-588</v>
      </c>
      <c r="EJ153" s="235">
        <v>0</v>
      </c>
      <c r="EK153" s="235">
        <v>0</v>
      </c>
      <c r="EL153" s="235">
        <v>215</v>
      </c>
      <c r="EM153" s="235">
        <v>131</v>
      </c>
      <c r="EN153" s="235">
        <v>-19</v>
      </c>
      <c r="EO153" s="235">
        <v>0</v>
      </c>
      <c r="EP153" s="235">
        <v>0</v>
      </c>
      <c r="EQ153" s="235">
        <v>1724</v>
      </c>
      <c r="ER153" s="235">
        <v>0</v>
      </c>
      <c r="ES153" s="235">
        <v>2688612</v>
      </c>
      <c r="ET153" s="254"/>
      <c r="EU153" s="254"/>
      <c r="EV153" s="254"/>
      <c r="EW153" s="254"/>
      <c r="EY153" s="397">
        <v>55.787678750293487</v>
      </c>
      <c r="EZ153" s="226">
        <v>8.519979609926745E-2</v>
      </c>
      <c r="FA153" s="397">
        <v>-28.57788440745675</v>
      </c>
      <c r="FB153" s="226">
        <v>-1.646150495383135</v>
      </c>
      <c r="FC153" s="221">
        <v>0.22015592754504806</v>
      </c>
      <c r="FD153" s="226">
        <v>0.57224791700143762</v>
      </c>
      <c r="FE153" s="221">
        <v>7399.3138868454671</v>
      </c>
      <c r="FF153" s="226">
        <v>1.0470519995853906</v>
      </c>
      <c r="FG153" s="221">
        <v>-0.50893869546695514</v>
      </c>
      <c r="FH153" s="226">
        <v>0</v>
      </c>
      <c r="FI153" s="232"/>
      <c r="FJ153" s="393">
        <v>40</v>
      </c>
      <c r="FK153" s="430"/>
      <c r="FL153" s="468">
        <v>7.0159936025589769</v>
      </c>
      <c r="FM153" s="469">
        <v>353671.47299068549</v>
      </c>
      <c r="FN153" s="472">
        <v>33.500199920031989</v>
      </c>
      <c r="FO153" s="386">
        <v>140844.14577075958</v>
      </c>
      <c r="FQ153" s="390">
        <v>285.88</v>
      </c>
      <c r="FR153" s="391">
        <v>238328.62666666665</v>
      </c>
      <c r="FS153" s="392">
        <v>2.7918076936603374E-4</v>
      </c>
      <c r="FT153" s="278">
        <v>4466.8923098565401</v>
      </c>
      <c r="FV153" s="555">
        <v>0</v>
      </c>
      <c r="FW153" s="551">
        <v>0</v>
      </c>
      <c r="FX153" s="547">
        <v>5604</v>
      </c>
      <c r="FY153" s="545">
        <v>6238</v>
      </c>
      <c r="FZ153" s="555">
        <v>0</v>
      </c>
    </row>
    <row r="154" spans="1:182" x14ac:dyDescent="0.2">
      <c r="A154" s="65">
        <v>151</v>
      </c>
      <c r="B154" s="65">
        <v>667</v>
      </c>
      <c r="C154" s="66">
        <v>2407</v>
      </c>
      <c r="D154" s="67" t="s">
        <v>160</v>
      </c>
      <c r="E154" s="75">
        <v>351</v>
      </c>
      <c r="F154" s="220">
        <v>3195</v>
      </c>
      <c r="G154" s="220">
        <v>6963768</v>
      </c>
      <c r="H154" s="214">
        <v>1.7066666666666668</v>
      </c>
      <c r="I154" s="220">
        <v>4079759.4039765126</v>
      </c>
      <c r="J154" s="220">
        <v>843511</v>
      </c>
      <c r="K154" s="209">
        <v>0</v>
      </c>
      <c r="L154" s="216">
        <v>1.65</v>
      </c>
      <c r="M154" s="220">
        <v>6731603.0165612465</v>
      </c>
      <c r="N154" s="220">
        <v>684095.04333333333</v>
      </c>
      <c r="O154" s="220">
        <v>4716</v>
      </c>
      <c r="P154" s="220">
        <v>7420414.0598945795</v>
      </c>
      <c r="Q154" s="221">
        <v>2322.5083129560498</v>
      </c>
      <c r="R154" s="221">
        <v>2681.4037114060652</v>
      </c>
      <c r="S154" s="221">
        <v>86.615391150412819</v>
      </c>
      <c r="T154" s="381">
        <v>2322.5083129560498</v>
      </c>
      <c r="U154" s="222">
        <v>2746.534559255173</v>
      </c>
      <c r="V154" s="222">
        <v>84.561408671510989</v>
      </c>
      <c r="W154" s="223">
        <v>424268.19527768559</v>
      </c>
      <c r="X154" s="224">
        <v>132.79129742650565</v>
      </c>
      <c r="Y154" s="225">
        <v>91.567696424760072</v>
      </c>
      <c r="Z154" s="223">
        <v>0</v>
      </c>
      <c r="AA154" s="224">
        <v>0</v>
      </c>
      <c r="AB154" s="226">
        <v>91.567696424760072</v>
      </c>
      <c r="AC154" s="227">
        <v>0</v>
      </c>
      <c r="AD154" s="228">
        <v>0</v>
      </c>
      <c r="AE154" s="229">
        <v>0</v>
      </c>
      <c r="AF154" s="230">
        <v>0</v>
      </c>
      <c r="AG154" s="231">
        <v>91.567696424760072</v>
      </c>
      <c r="AH154" s="223">
        <v>424268.19527768559</v>
      </c>
      <c r="AI154" s="224">
        <v>132.79129742650565</v>
      </c>
      <c r="AJ154" s="226">
        <v>91.567696424760072</v>
      </c>
      <c r="AK154" s="232">
        <v>0</v>
      </c>
      <c r="AL154" s="444">
        <v>0.12957746478873239</v>
      </c>
      <c r="AM154" s="232">
        <v>0</v>
      </c>
      <c r="AN154" s="232">
        <v>5.1477308294209703</v>
      </c>
      <c r="AO154" s="232">
        <v>0</v>
      </c>
      <c r="AP154" s="223">
        <v>0</v>
      </c>
      <c r="AQ154" s="224">
        <v>86.615391150412819</v>
      </c>
      <c r="AR154" s="224">
        <v>0</v>
      </c>
      <c r="AS154" s="233">
        <v>0</v>
      </c>
      <c r="AT154" s="234">
        <v>0</v>
      </c>
      <c r="AU154" s="254"/>
      <c r="AV154" s="221">
        <v>823.21</v>
      </c>
      <c r="AW154" s="221">
        <v>2630155.9500000002</v>
      </c>
      <c r="AX154" s="271">
        <v>3.1084489698863312E-3</v>
      </c>
      <c r="AY154" s="298">
        <v>48958.071275709714</v>
      </c>
      <c r="AZ154" s="213"/>
      <c r="BA154" s="221">
        <v>125.2716758868085</v>
      </c>
      <c r="BB154" s="272">
        <v>1.7490026428721717</v>
      </c>
      <c r="BC154" s="221">
        <v>-1.0265866358396394</v>
      </c>
      <c r="BD154" s="272">
        <v>0.30001689909491691</v>
      </c>
      <c r="BE154" s="221">
        <v>8.032676632934695E-3</v>
      </c>
      <c r="BF154" s="272">
        <v>-1.9974440641387543E-2</v>
      </c>
      <c r="BG154" s="221">
        <v>978.14279846717636</v>
      </c>
      <c r="BH154" s="272">
        <v>-0.76074998265260152</v>
      </c>
      <c r="BI154" s="221">
        <v>0.69744877099457558</v>
      </c>
      <c r="BJ154" s="445">
        <v>0</v>
      </c>
      <c r="BL154" s="412">
        <v>225.5</v>
      </c>
      <c r="BM154" s="425"/>
      <c r="BN154" s="235">
        <v>3191</v>
      </c>
      <c r="BO154" s="302">
        <v>1.69</v>
      </c>
      <c r="BP154" s="232">
        <v>1.69</v>
      </c>
      <c r="BQ154" s="71">
        <v>528121791</v>
      </c>
      <c r="BR154" s="235">
        <v>3247</v>
      </c>
      <c r="BS154" s="302">
        <v>1.74</v>
      </c>
      <c r="BT154" s="232">
        <v>1.74</v>
      </c>
      <c r="BU154" s="71">
        <v>600185211</v>
      </c>
      <c r="BV154" s="235">
        <v>3188</v>
      </c>
      <c r="BW154" s="302">
        <v>1.74</v>
      </c>
      <c r="BX154" s="232">
        <v>1.74</v>
      </c>
      <c r="BY154" s="71">
        <v>616442711</v>
      </c>
      <c r="BZ154" s="463">
        <v>-82555</v>
      </c>
      <c r="CA154" s="235">
        <v>6108450</v>
      </c>
      <c r="CB154" s="235">
        <v>118730</v>
      </c>
      <c r="CC154" s="235">
        <v>-188603</v>
      </c>
      <c r="CD154" s="235">
        <v>-1012</v>
      </c>
      <c r="CE154" s="235">
        <v>0</v>
      </c>
      <c r="CF154" s="235">
        <v>435171</v>
      </c>
      <c r="CG154" s="235">
        <v>19569</v>
      </c>
      <c r="CH154" s="235">
        <v>-33416</v>
      </c>
      <c r="CI154" s="235">
        <v>149754</v>
      </c>
      <c r="CJ154" s="235">
        <v>0</v>
      </c>
      <c r="CK154" s="235">
        <v>159853</v>
      </c>
      <c r="CL154" s="235">
        <v>291619</v>
      </c>
      <c r="CM154" s="235">
        <v>0</v>
      </c>
      <c r="CN154" s="235">
        <v>0</v>
      </c>
      <c r="CO154" s="235">
        <v>0</v>
      </c>
      <c r="CP154" s="235">
        <v>8782</v>
      </c>
      <c r="CQ154" s="235">
        <v>412</v>
      </c>
      <c r="CR154" s="235">
        <v>-1489</v>
      </c>
      <c r="CS154" s="235">
        <v>0</v>
      </c>
      <c r="CT154" s="235">
        <v>807</v>
      </c>
      <c r="CU154" s="235">
        <v>15309</v>
      </c>
      <c r="CV154" s="235">
        <v>0</v>
      </c>
      <c r="CW154" s="235">
        <v>7001381</v>
      </c>
      <c r="CX154" s="463">
        <v>-73907</v>
      </c>
      <c r="CY154" s="544">
        <v>6294908</v>
      </c>
      <c r="CZ154" s="544">
        <v>122921</v>
      </c>
      <c r="DA154" s="544">
        <v>-152172</v>
      </c>
      <c r="DB154" s="544">
        <v>-2174</v>
      </c>
      <c r="DC154" s="544">
        <v>0</v>
      </c>
      <c r="DD154" s="544">
        <v>516124</v>
      </c>
      <c r="DE154" s="544">
        <v>22018</v>
      </c>
      <c r="DF154" s="544">
        <v>-23633</v>
      </c>
      <c r="DG154" s="544">
        <v>189923</v>
      </c>
      <c r="DH154" s="544">
        <v>0</v>
      </c>
      <c r="DI154" s="544">
        <v>207457</v>
      </c>
      <c r="DJ154" s="544">
        <v>93072</v>
      </c>
      <c r="DK154" s="544">
        <v>-1559</v>
      </c>
      <c r="DL154" s="544">
        <v>0</v>
      </c>
      <c r="DM154" s="544">
        <v>0</v>
      </c>
      <c r="DN154" s="544">
        <v>3907</v>
      </c>
      <c r="DO154" s="544">
        <v>189</v>
      </c>
      <c r="DP154" s="544">
        <v>-1294</v>
      </c>
      <c r="DQ154" s="544">
        <v>0</v>
      </c>
      <c r="DR154" s="544">
        <v>50</v>
      </c>
      <c r="DS154" s="544">
        <v>5119</v>
      </c>
      <c r="DT154" s="544">
        <v>0</v>
      </c>
      <c r="DU154" s="544">
        <v>7200949</v>
      </c>
      <c r="DV154" s="463">
        <v>-95842</v>
      </c>
      <c r="DW154" s="235">
        <v>6488511</v>
      </c>
      <c r="DX154" s="235">
        <v>91053</v>
      </c>
      <c r="DY154" s="235">
        <v>-139695</v>
      </c>
      <c r="DZ154" s="235">
        <v>-1605</v>
      </c>
      <c r="EA154" s="235">
        <v>0</v>
      </c>
      <c r="EB154" s="235">
        <v>584930</v>
      </c>
      <c r="EC154" s="235">
        <v>21706</v>
      </c>
      <c r="ED154" s="235">
        <v>-32103</v>
      </c>
      <c r="EE154" s="235">
        <v>160816</v>
      </c>
      <c r="EF154" s="235">
        <v>0</v>
      </c>
      <c r="EG154" s="235">
        <v>214877</v>
      </c>
      <c r="EH154" s="235">
        <v>146930</v>
      </c>
      <c r="EI154" s="235">
        <v>-52</v>
      </c>
      <c r="EJ154" s="235">
        <v>0</v>
      </c>
      <c r="EK154" s="235">
        <v>0</v>
      </c>
      <c r="EL154" s="235">
        <v>957</v>
      </c>
      <c r="EM154" s="235">
        <v>235</v>
      </c>
      <c r="EN154" s="235">
        <v>-1115</v>
      </c>
      <c r="EO154" s="235">
        <v>0</v>
      </c>
      <c r="EP154" s="235">
        <v>3</v>
      </c>
      <c r="EQ154" s="235">
        <v>10123</v>
      </c>
      <c r="ER154" s="235">
        <v>0</v>
      </c>
      <c r="ES154" s="235">
        <v>7449729</v>
      </c>
      <c r="ET154" s="254"/>
      <c r="EU154" s="254"/>
      <c r="EV154" s="254"/>
      <c r="EW154" s="254"/>
      <c r="EY154" s="397">
        <v>122.47358863721036</v>
      </c>
      <c r="EZ154" s="226">
        <v>1.6567102769537014</v>
      </c>
      <c r="FA154" s="397">
        <v>-0.95322700403721072</v>
      </c>
      <c r="FB154" s="226">
        <v>0.28921584921128302</v>
      </c>
      <c r="FC154" s="221">
        <v>4.1063312225035627E-2</v>
      </c>
      <c r="FD154" s="226">
        <v>0.12733324753578878</v>
      </c>
      <c r="FE154" s="221">
        <v>1030.2189841028401</v>
      </c>
      <c r="FF154" s="226">
        <v>-0.76831609772946441</v>
      </c>
      <c r="FG154" s="221">
        <v>0.71039386785755942</v>
      </c>
      <c r="FH154" s="226">
        <v>0</v>
      </c>
      <c r="FI154" s="232"/>
      <c r="FJ154" s="393">
        <v>225.5</v>
      </c>
      <c r="FK154" s="430"/>
      <c r="FL154" s="468">
        <v>0.12902555578641181</v>
      </c>
      <c r="FM154" s="469">
        <v>0</v>
      </c>
      <c r="FN154" s="472">
        <v>5.1258051111572822</v>
      </c>
      <c r="FO154" s="386">
        <v>0</v>
      </c>
      <c r="FQ154" s="390">
        <v>787.7</v>
      </c>
      <c r="FR154" s="391">
        <v>2527466.7333333334</v>
      </c>
      <c r="FS154" s="392">
        <v>2.9607022749556511E-3</v>
      </c>
      <c r="FT154" s="278">
        <v>47371.236399290414</v>
      </c>
      <c r="FV154" s="555">
        <v>0</v>
      </c>
      <c r="FW154" s="551">
        <v>0</v>
      </c>
      <c r="FX154" s="547">
        <v>14148</v>
      </c>
      <c r="FY154" s="545">
        <v>18184</v>
      </c>
      <c r="FZ154" s="555">
        <v>0</v>
      </c>
    </row>
    <row r="155" spans="1:182" x14ac:dyDescent="0.2">
      <c r="A155" s="65">
        <v>152</v>
      </c>
      <c r="B155" s="65">
        <v>903</v>
      </c>
      <c r="C155" s="66">
        <v>4303</v>
      </c>
      <c r="D155" s="67" t="s">
        <v>219</v>
      </c>
      <c r="E155" s="75"/>
      <c r="F155" s="220">
        <v>2631.3333333333335</v>
      </c>
      <c r="G155" s="220">
        <v>4940683.666666667</v>
      </c>
      <c r="H155" s="214">
        <v>1.8500000000000003</v>
      </c>
      <c r="I155" s="220">
        <v>2670639.8198198196</v>
      </c>
      <c r="J155" s="220">
        <v>406773.33333333331</v>
      </c>
      <c r="K155" s="209">
        <v>0</v>
      </c>
      <c r="L155" s="216">
        <v>1.65</v>
      </c>
      <c r="M155" s="220">
        <v>4406555.702702702</v>
      </c>
      <c r="N155" s="220">
        <v>496412.93333333335</v>
      </c>
      <c r="O155" s="220">
        <v>6807.333333333333</v>
      </c>
      <c r="P155" s="220">
        <v>4909775.9693693686</v>
      </c>
      <c r="Q155" s="221">
        <v>1865.8890180020401</v>
      </c>
      <c r="R155" s="221">
        <v>2681.4037114060652</v>
      </c>
      <c r="S155" s="221">
        <v>69.586277145249852</v>
      </c>
      <c r="T155" s="381">
        <v>1865.8890180020401</v>
      </c>
      <c r="U155" s="222">
        <v>2746.534559255173</v>
      </c>
      <c r="V155" s="222">
        <v>67.93612014509101</v>
      </c>
      <c r="W155" s="223">
        <v>793979.66873353615</v>
      </c>
      <c r="X155" s="224">
        <v>301.7404365594893</v>
      </c>
      <c r="Y155" s="225">
        <v>80.839354601507409</v>
      </c>
      <c r="Z155" s="223">
        <v>364118</v>
      </c>
      <c r="AA155" s="224">
        <v>138.37775525715733</v>
      </c>
      <c r="AB155" s="226">
        <v>86.000000671643406</v>
      </c>
      <c r="AC155" s="227">
        <v>0</v>
      </c>
      <c r="AD155" s="228">
        <v>0</v>
      </c>
      <c r="AE155" s="229">
        <v>364118</v>
      </c>
      <c r="AF155" s="230">
        <v>138.37775525715733</v>
      </c>
      <c r="AG155" s="231">
        <v>86.000000671643406</v>
      </c>
      <c r="AH155" s="223">
        <v>1158097.6687335363</v>
      </c>
      <c r="AI155" s="224">
        <v>440.11819181664663</v>
      </c>
      <c r="AJ155" s="226">
        <v>86.000000671643406</v>
      </c>
      <c r="AK155" s="232">
        <v>0</v>
      </c>
      <c r="AL155" s="444">
        <v>0.80529516088168229</v>
      </c>
      <c r="AM155" s="232">
        <v>37114.414289395238</v>
      </c>
      <c r="AN155" s="232">
        <v>24.056245249556625</v>
      </c>
      <c r="AO155" s="232">
        <v>249262.23872630158</v>
      </c>
      <c r="AP155" s="223">
        <v>286376.65301569679</v>
      </c>
      <c r="AQ155" s="224">
        <v>69.586277145249852</v>
      </c>
      <c r="AR155" s="224">
        <v>0</v>
      </c>
      <c r="AS155" s="233">
        <v>0</v>
      </c>
      <c r="AT155" s="234">
        <v>286376.65301569679</v>
      </c>
      <c r="AU155" s="254"/>
      <c r="AV155" s="221">
        <v>395.51</v>
      </c>
      <c r="AW155" s="221">
        <v>1040718.6466666667</v>
      </c>
      <c r="AX155" s="271">
        <v>1.2299730003357773E-3</v>
      </c>
      <c r="AY155" s="298">
        <v>19372.074755288493</v>
      </c>
      <c r="AZ155" s="213"/>
      <c r="BA155" s="221">
        <v>44.44033961717065</v>
      </c>
      <c r="BB155" s="272">
        <v>-0.18410252810061453</v>
      </c>
      <c r="BC155" s="221">
        <v>0.20371756780826222</v>
      </c>
      <c r="BD155" s="272">
        <v>0.41946664591846555</v>
      </c>
      <c r="BE155" s="221">
        <v>0.29103289117312547</v>
      </c>
      <c r="BF155" s="272">
        <v>0.62956446017037149</v>
      </c>
      <c r="BG155" s="221">
        <v>1675.6025950456562</v>
      </c>
      <c r="BH155" s="272">
        <v>-0.5612178619962902</v>
      </c>
      <c r="BI155" s="221">
        <v>0.35653660999612818</v>
      </c>
      <c r="BJ155" s="445">
        <v>0</v>
      </c>
      <c r="BL155" s="412">
        <v>405</v>
      </c>
      <c r="BM155" s="425"/>
      <c r="BN155" s="235">
        <v>2628</v>
      </c>
      <c r="BO155" s="302">
        <v>1.85</v>
      </c>
      <c r="BP155" s="232">
        <v>1.85</v>
      </c>
      <c r="BQ155" s="71">
        <v>401334970</v>
      </c>
      <c r="BR155" s="235">
        <v>2650</v>
      </c>
      <c r="BS155" s="302">
        <v>1.85</v>
      </c>
      <c r="BT155" s="232">
        <v>1.85</v>
      </c>
      <c r="BU155" s="71">
        <v>398826060</v>
      </c>
      <c r="BV155" s="235">
        <v>2669</v>
      </c>
      <c r="BW155" s="302">
        <v>1.85</v>
      </c>
      <c r="BX155" s="232">
        <v>1.85</v>
      </c>
      <c r="BY155" s="71">
        <v>401034170</v>
      </c>
      <c r="BZ155" s="463">
        <v>-50744</v>
      </c>
      <c r="CA155" s="235">
        <v>4053753</v>
      </c>
      <c r="CB155" s="235">
        <v>111727</v>
      </c>
      <c r="CC155" s="235">
        <v>-45645</v>
      </c>
      <c r="CD155" s="235">
        <v>-1220</v>
      </c>
      <c r="CE155" s="235">
        <v>0</v>
      </c>
      <c r="CF155" s="235">
        <v>461516</v>
      </c>
      <c r="CG155" s="235">
        <v>26969</v>
      </c>
      <c r="CH155" s="235">
        <v>-14266</v>
      </c>
      <c r="CI155" s="235">
        <v>30890</v>
      </c>
      <c r="CJ155" s="235">
        <v>1026</v>
      </c>
      <c r="CK155" s="235">
        <v>323011</v>
      </c>
      <c r="CL155" s="235">
        <v>241672</v>
      </c>
      <c r="CM155" s="235">
        <v>-5427</v>
      </c>
      <c r="CN155" s="235">
        <v>0</v>
      </c>
      <c r="CO155" s="235">
        <v>0</v>
      </c>
      <c r="CP155" s="235">
        <v>7614</v>
      </c>
      <c r="CQ155" s="235">
        <v>1355</v>
      </c>
      <c r="CR155" s="235">
        <v>-22</v>
      </c>
      <c r="CS155" s="235">
        <v>0</v>
      </c>
      <c r="CT155" s="235">
        <v>-10043</v>
      </c>
      <c r="CU155" s="235">
        <v>8376</v>
      </c>
      <c r="CV155" s="235">
        <v>0</v>
      </c>
      <c r="CW155" s="235">
        <v>5140542</v>
      </c>
      <c r="CX155" s="463">
        <v>-35766</v>
      </c>
      <c r="CY155" s="544">
        <v>4076055</v>
      </c>
      <c r="CZ155" s="544">
        <v>121723</v>
      </c>
      <c r="DA155" s="544">
        <v>-81749</v>
      </c>
      <c r="DB155" s="544">
        <v>-1108</v>
      </c>
      <c r="DC155" s="544">
        <v>0</v>
      </c>
      <c r="DD155" s="544">
        <v>410257</v>
      </c>
      <c r="DE155" s="544">
        <v>33359</v>
      </c>
      <c r="DF155" s="544">
        <v>-23000</v>
      </c>
      <c r="DG155" s="544">
        <v>28533</v>
      </c>
      <c r="DH155" s="544">
        <v>653</v>
      </c>
      <c r="DI155" s="544">
        <v>502700</v>
      </c>
      <c r="DJ155" s="544">
        <v>41297</v>
      </c>
      <c r="DK155" s="544">
        <v>-52183</v>
      </c>
      <c r="DL155" s="544">
        <v>0</v>
      </c>
      <c r="DM155" s="544">
        <v>0</v>
      </c>
      <c r="DN155" s="544">
        <v>-1675</v>
      </c>
      <c r="DO155" s="544">
        <v>440</v>
      </c>
      <c r="DP155" s="544">
        <v>-48</v>
      </c>
      <c r="DQ155" s="544">
        <v>0</v>
      </c>
      <c r="DR155" s="544">
        <v>268</v>
      </c>
      <c r="DS155" s="544">
        <v>8258</v>
      </c>
      <c r="DT155" s="544">
        <v>0</v>
      </c>
      <c r="DU155" s="544">
        <v>5028014</v>
      </c>
      <c r="DV155" s="463">
        <v>-48415</v>
      </c>
      <c r="DW155" s="235">
        <v>4265495</v>
      </c>
      <c r="DX155" s="235">
        <v>115969</v>
      </c>
      <c r="DY155" s="235">
        <v>-60277</v>
      </c>
      <c r="DZ155" s="235">
        <v>-643</v>
      </c>
      <c r="EA155" s="235">
        <v>0</v>
      </c>
      <c r="EB155" s="235">
        <v>449328</v>
      </c>
      <c r="EC155" s="235">
        <v>26738</v>
      </c>
      <c r="ED155" s="235">
        <v>-17277</v>
      </c>
      <c r="EE155" s="235">
        <v>51237</v>
      </c>
      <c r="EF155" s="235">
        <v>759</v>
      </c>
      <c r="EG155" s="235">
        <v>445604</v>
      </c>
      <c r="EH155" s="235">
        <v>122525</v>
      </c>
      <c r="EI155" s="235">
        <v>-14393</v>
      </c>
      <c r="EJ155" s="235">
        <v>0</v>
      </c>
      <c r="EK155" s="235">
        <v>0</v>
      </c>
      <c r="EL155" s="235">
        <v>1327</v>
      </c>
      <c r="EM155" s="235">
        <v>81</v>
      </c>
      <c r="EN155" s="235">
        <v>0</v>
      </c>
      <c r="EO155" s="235">
        <v>0</v>
      </c>
      <c r="EP155" s="235">
        <v>-669</v>
      </c>
      <c r="EQ155" s="235">
        <v>22032</v>
      </c>
      <c r="ER155" s="235">
        <v>0</v>
      </c>
      <c r="ES155" s="235">
        <v>5359421</v>
      </c>
      <c r="ET155" s="254"/>
      <c r="EU155" s="254"/>
      <c r="EV155" s="254"/>
      <c r="EW155" s="254"/>
      <c r="EY155" s="397">
        <v>37.89029426816635</v>
      </c>
      <c r="EZ155" s="226">
        <v>-0.33656737092655636</v>
      </c>
      <c r="FA155" s="397">
        <v>4.8863569230331742E-2</v>
      </c>
      <c r="FB155" s="226">
        <v>0.35942169254229411</v>
      </c>
      <c r="FC155" s="221">
        <v>0.25125566318207243</v>
      </c>
      <c r="FD155" s="226">
        <v>0.64950810205536369</v>
      </c>
      <c r="FE155" s="221">
        <v>1798.030499125053</v>
      </c>
      <c r="FF155" s="226">
        <v>-0.54946859264328751</v>
      </c>
      <c r="FG155" s="221">
        <v>0.30545775407859721</v>
      </c>
      <c r="FH155" s="226">
        <v>0</v>
      </c>
      <c r="FI155" s="232"/>
      <c r="FJ155" s="393">
        <v>405</v>
      </c>
      <c r="FK155" s="430"/>
      <c r="FL155" s="468">
        <v>0.79992449981124958</v>
      </c>
      <c r="FM155" s="469">
        <v>37784.199221875875</v>
      </c>
      <c r="FN155" s="472">
        <v>23.895809739524349</v>
      </c>
      <c r="FO155" s="386">
        <v>247325.84817493818</v>
      </c>
      <c r="FQ155" s="390">
        <v>376.97</v>
      </c>
      <c r="FR155" s="391">
        <v>998593.53</v>
      </c>
      <c r="FS155" s="392">
        <v>1.169763422416161E-3</v>
      </c>
      <c r="FT155" s="278">
        <v>18716.214758658574</v>
      </c>
      <c r="FV155" s="555">
        <v>0</v>
      </c>
      <c r="FW155" s="551">
        <v>0</v>
      </c>
      <c r="FX155" s="547">
        <v>20422</v>
      </c>
      <c r="FY155" s="545">
        <v>23571</v>
      </c>
      <c r="FZ155" s="555">
        <v>0</v>
      </c>
    </row>
    <row r="156" spans="1:182" x14ac:dyDescent="0.2">
      <c r="A156" s="65">
        <v>153</v>
      </c>
      <c r="B156" s="65">
        <v>584</v>
      </c>
      <c r="C156" s="66">
        <v>1214</v>
      </c>
      <c r="D156" s="67" t="s">
        <v>57</v>
      </c>
      <c r="E156" s="75"/>
      <c r="F156" s="220">
        <v>2497.6666666666665</v>
      </c>
      <c r="G156" s="220">
        <v>7934154.333333333</v>
      </c>
      <c r="H156" s="214">
        <v>1.9400000000000002</v>
      </c>
      <c r="I156" s="220">
        <v>4093713.8336610589</v>
      </c>
      <c r="J156" s="220">
        <v>1835464.3333333333</v>
      </c>
      <c r="K156" s="209">
        <v>0</v>
      </c>
      <c r="L156" s="216">
        <v>1.65</v>
      </c>
      <c r="M156" s="220">
        <v>6754627.8255407475</v>
      </c>
      <c r="N156" s="220">
        <v>1531531.4266666665</v>
      </c>
      <c r="O156" s="220">
        <v>33302.333333333336</v>
      </c>
      <c r="P156" s="220">
        <v>8319461.5855407463</v>
      </c>
      <c r="Q156" s="221">
        <v>3330.8934681198771</v>
      </c>
      <c r="R156" s="221">
        <v>2681.4037114060652</v>
      </c>
      <c r="S156" s="221">
        <v>124.22200558427789</v>
      </c>
      <c r="T156" s="381">
        <v>3330.8934681198771</v>
      </c>
      <c r="U156" s="222">
        <v>2746.534559255173</v>
      </c>
      <c r="V156" s="222">
        <v>121.27622632293311</v>
      </c>
      <c r="W156" s="223">
        <v>-600217.29880364635</v>
      </c>
      <c r="X156" s="224">
        <v>-240.31120998411038</v>
      </c>
      <c r="Y156" s="225">
        <v>115.25986351809509</v>
      </c>
      <c r="Z156" s="223">
        <v>0</v>
      </c>
      <c r="AA156" s="224">
        <v>0</v>
      </c>
      <c r="AB156" s="226">
        <v>115.25986351809509</v>
      </c>
      <c r="AC156" s="227">
        <v>0</v>
      </c>
      <c r="AD156" s="228">
        <v>0</v>
      </c>
      <c r="AE156" s="229">
        <v>0</v>
      </c>
      <c r="AF156" s="230">
        <v>0</v>
      </c>
      <c r="AG156" s="231">
        <v>115.25986351809509</v>
      </c>
      <c r="AH156" s="223">
        <v>-600217.29880364635</v>
      </c>
      <c r="AI156" s="224">
        <v>-240.31120998411038</v>
      </c>
      <c r="AJ156" s="226">
        <v>115.25986351809509</v>
      </c>
      <c r="AK156" s="232">
        <v>0</v>
      </c>
      <c r="AL156" s="444">
        <v>6.5925530495128788</v>
      </c>
      <c r="AM156" s="232">
        <v>994780.05417736864</v>
      </c>
      <c r="AN156" s="232">
        <v>20.452689176564796</v>
      </c>
      <c r="AO156" s="232">
        <v>164170.51151544074</v>
      </c>
      <c r="AP156" s="223">
        <v>1158950.5656928094</v>
      </c>
      <c r="AQ156" s="224">
        <v>124.22200558427789</v>
      </c>
      <c r="AR156" s="224">
        <v>0</v>
      </c>
      <c r="AS156" s="233">
        <v>0</v>
      </c>
      <c r="AT156" s="234">
        <v>1158950.5656928094</v>
      </c>
      <c r="AU156" s="254"/>
      <c r="AV156" s="221">
        <v>931.21</v>
      </c>
      <c r="AW156" s="221">
        <v>2325852.1766666668</v>
      </c>
      <c r="AX156" s="271">
        <v>2.748807652514818E-3</v>
      </c>
      <c r="AY156" s="298">
        <v>43293.720527108388</v>
      </c>
      <c r="AZ156" s="213"/>
      <c r="BA156" s="221">
        <v>58.885239687338078</v>
      </c>
      <c r="BB156" s="272">
        <v>0.16135150381936189</v>
      </c>
      <c r="BC156" s="221">
        <v>-5.685412310566587</v>
      </c>
      <c r="BD156" s="272">
        <v>-0.15230663657305082</v>
      </c>
      <c r="BE156" s="221">
        <v>-6.4116877746226804E-3</v>
      </c>
      <c r="BF156" s="272">
        <v>-5.3126982929926646E-2</v>
      </c>
      <c r="BG156" s="221">
        <v>8040.5298354400902</v>
      </c>
      <c r="BH156" s="272">
        <v>1.2596862766068018</v>
      </c>
      <c r="BI156" s="221">
        <v>-0.32594209807260432</v>
      </c>
      <c r="BJ156" s="445">
        <v>0</v>
      </c>
      <c r="BL156" s="412">
        <v>998</v>
      </c>
      <c r="BM156" s="425"/>
      <c r="BN156" s="235">
        <v>2507</v>
      </c>
      <c r="BO156" s="302">
        <v>1.99</v>
      </c>
      <c r="BP156" s="232">
        <v>1.99</v>
      </c>
      <c r="BQ156" s="71">
        <v>1076166645</v>
      </c>
      <c r="BR156" s="235">
        <v>2437</v>
      </c>
      <c r="BS156" s="302">
        <v>1.84</v>
      </c>
      <c r="BT156" s="232">
        <v>1.84</v>
      </c>
      <c r="BU156" s="71">
        <v>1528746185</v>
      </c>
      <c r="BV156" s="235">
        <v>2450</v>
      </c>
      <c r="BW156" s="302">
        <v>1.84</v>
      </c>
      <c r="BX156" s="232">
        <v>1.84</v>
      </c>
      <c r="BY156" s="71">
        <v>1563675215</v>
      </c>
      <c r="BZ156" s="463">
        <v>-20831</v>
      </c>
      <c r="CA156" s="235">
        <v>4701099</v>
      </c>
      <c r="CB156" s="235">
        <v>283746</v>
      </c>
      <c r="CC156" s="235">
        <v>-75834</v>
      </c>
      <c r="CD156" s="235">
        <v>-5745</v>
      </c>
      <c r="CE156" s="235">
        <v>40000</v>
      </c>
      <c r="CF156" s="235">
        <v>867797</v>
      </c>
      <c r="CG156" s="235">
        <v>136002</v>
      </c>
      <c r="CH156" s="235">
        <v>-29551</v>
      </c>
      <c r="CI156" s="235">
        <v>513409</v>
      </c>
      <c r="CJ156" s="235">
        <v>1578</v>
      </c>
      <c r="CK156" s="235">
        <v>577582</v>
      </c>
      <c r="CL156" s="235">
        <v>1064566</v>
      </c>
      <c r="CM156" s="235">
        <v>-60216</v>
      </c>
      <c r="CN156" s="235">
        <v>0</v>
      </c>
      <c r="CO156" s="235">
        <v>-110000</v>
      </c>
      <c r="CP156" s="235">
        <v>23063</v>
      </c>
      <c r="CQ156" s="235">
        <v>5436</v>
      </c>
      <c r="CR156" s="235">
        <v>-276</v>
      </c>
      <c r="CS156" s="235">
        <v>0</v>
      </c>
      <c r="CT156" s="235">
        <v>509</v>
      </c>
      <c r="CU156" s="235">
        <v>8973</v>
      </c>
      <c r="CV156" s="235">
        <v>0</v>
      </c>
      <c r="CW156" s="235">
        <v>7921307</v>
      </c>
      <c r="CX156" s="463">
        <v>-60446</v>
      </c>
      <c r="CY156" s="544">
        <v>4552116</v>
      </c>
      <c r="CZ156" s="544">
        <v>275789</v>
      </c>
      <c r="DA156" s="544">
        <v>-93514</v>
      </c>
      <c r="DB156" s="544">
        <v>-5017</v>
      </c>
      <c r="DC156" s="544">
        <v>20000</v>
      </c>
      <c r="DD156" s="544">
        <v>739809</v>
      </c>
      <c r="DE156" s="544">
        <v>146781</v>
      </c>
      <c r="DF156" s="544">
        <v>-28435</v>
      </c>
      <c r="DG156" s="544">
        <v>624872</v>
      </c>
      <c r="DH156" s="544">
        <v>1365</v>
      </c>
      <c r="DI156" s="544">
        <v>447808</v>
      </c>
      <c r="DJ156" s="544">
        <v>2035326</v>
      </c>
      <c r="DK156" s="544">
        <v>-28840</v>
      </c>
      <c r="DL156" s="544">
        <v>-89</v>
      </c>
      <c r="DM156" s="544">
        <v>-850000</v>
      </c>
      <c r="DN156" s="544">
        <v>26861</v>
      </c>
      <c r="DO156" s="544">
        <v>4254</v>
      </c>
      <c r="DP156" s="544">
        <v>-398</v>
      </c>
      <c r="DQ156" s="544">
        <v>0</v>
      </c>
      <c r="DR156" s="544">
        <v>720</v>
      </c>
      <c r="DS156" s="544">
        <v>5010</v>
      </c>
      <c r="DT156" s="544">
        <v>0</v>
      </c>
      <c r="DU156" s="544">
        <v>7813972</v>
      </c>
      <c r="DV156" s="463">
        <v>-16698</v>
      </c>
      <c r="DW156" s="235">
        <v>4078625</v>
      </c>
      <c r="DX156" s="235">
        <v>276338</v>
      </c>
      <c r="DY156" s="235">
        <v>-39694</v>
      </c>
      <c r="DZ156" s="235">
        <v>-4778</v>
      </c>
      <c r="EA156" s="235">
        <v>-40000</v>
      </c>
      <c r="EB156" s="235">
        <v>1043359</v>
      </c>
      <c r="EC156" s="235">
        <v>156953</v>
      </c>
      <c r="ED156" s="235">
        <v>-20746</v>
      </c>
      <c r="EE156" s="235">
        <v>449306</v>
      </c>
      <c r="EF156" s="235">
        <v>1270</v>
      </c>
      <c r="EG156" s="235">
        <v>103440</v>
      </c>
      <c r="EH156" s="235">
        <v>96069</v>
      </c>
      <c r="EI156" s="235">
        <v>-10318</v>
      </c>
      <c r="EJ156" s="235">
        <v>-126</v>
      </c>
      <c r="EK156" s="235">
        <v>-30000</v>
      </c>
      <c r="EL156" s="235">
        <v>6670</v>
      </c>
      <c r="EM156" s="235">
        <v>822</v>
      </c>
      <c r="EN156" s="235">
        <v>-626</v>
      </c>
      <c r="EO156" s="235">
        <v>0</v>
      </c>
      <c r="EP156" s="235">
        <v>-369</v>
      </c>
      <c r="EQ156" s="235">
        <v>26190</v>
      </c>
      <c r="ER156" s="235">
        <v>0</v>
      </c>
      <c r="ES156" s="235">
        <v>6075687</v>
      </c>
      <c r="ET156" s="254"/>
      <c r="EU156" s="254"/>
      <c r="EV156" s="254"/>
      <c r="EW156" s="254"/>
      <c r="EY156" s="397">
        <v>52.157041708178618</v>
      </c>
      <c r="EZ156" s="226">
        <v>-3.5926987939500165E-4</v>
      </c>
      <c r="FA156" s="397">
        <v>-4.8742462746336654</v>
      </c>
      <c r="FB156" s="226">
        <v>1.4511673807494293E-2</v>
      </c>
      <c r="FC156" s="221">
        <v>0.18552319992410307</v>
      </c>
      <c r="FD156" s="226">
        <v>0.48621082086191419</v>
      </c>
      <c r="FE156" s="221">
        <v>8737.3693765245625</v>
      </c>
      <c r="FF156" s="226">
        <v>1.4284347997308942</v>
      </c>
      <c r="FG156" s="221">
        <v>-0.23201789373522017</v>
      </c>
      <c r="FH156" s="226">
        <v>0</v>
      </c>
      <c r="FI156" s="232"/>
      <c r="FJ156" s="393">
        <v>998</v>
      </c>
      <c r="FK156" s="430"/>
      <c r="FL156" s="468">
        <v>6.6808222883418988</v>
      </c>
      <c r="FM156" s="469">
        <v>991117.14255471982</v>
      </c>
      <c r="FN156" s="472">
        <v>20.726535028401408</v>
      </c>
      <c r="FO156" s="386">
        <v>168646.84845648805</v>
      </c>
      <c r="FQ156" s="390">
        <v>754.47</v>
      </c>
      <c r="FR156" s="391">
        <v>1859517.06</v>
      </c>
      <c r="FS156" s="392">
        <v>2.1782586956545147E-3</v>
      </c>
      <c r="FT156" s="278">
        <v>34852.139130472235</v>
      </c>
      <c r="FV156" s="555">
        <v>0</v>
      </c>
      <c r="FW156" s="551">
        <v>0</v>
      </c>
      <c r="FX156" s="547">
        <v>99907</v>
      </c>
      <c r="FY156" s="545">
        <v>115949</v>
      </c>
      <c r="FZ156" s="555">
        <v>0</v>
      </c>
    </row>
    <row r="157" spans="1:182" x14ac:dyDescent="0.2">
      <c r="A157" s="65">
        <v>154</v>
      </c>
      <c r="B157" s="65">
        <v>585</v>
      </c>
      <c r="C157" s="66">
        <v>1215</v>
      </c>
      <c r="D157" s="67" t="s">
        <v>58</v>
      </c>
      <c r="E157" s="75"/>
      <c r="F157" s="220">
        <v>1136</v>
      </c>
      <c r="G157" s="220">
        <v>2686240</v>
      </c>
      <c r="H157" s="214">
        <v>1.8999999999999997</v>
      </c>
      <c r="I157" s="220">
        <v>1413810.5263157897</v>
      </c>
      <c r="J157" s="220">
        <v>370619.66666666669</v>
      </c>
      <c r="K157" s="209">
        <v>0</v>
      </c>
      <c r="L157" s="216">
        <v>1.65</v>
      </c>
      <c r="M157" s="220">
        <v>2332787.3684210521</v>
      </c>
      <c r="N157" s="220">
        <v>297866.29333333333</v>
      </c>
      <c r="O157" s="220">
        <v>1054</v>
      </c>
      <c r="P157" s="220">
        <v>2631707.661754386</v>
      </c>
      <c r="Q157" s="221">
        <v>2316.6440684457625</v>
      </c>
      <c r="R157" s="221">
        <v>2681.4037114060652</v>
      </c>
      <c r="S157" s="221">
        <v>86.396690606166445</v>
      </c>
      <c r="T157" s="381">
        <v>2316.6440684457625</v>
      </c>
      <c r="U157" s="222">
        <v>2746.534559255173</v>
      </c>
      <c r="V157" s="222">
        <v>84.347894354331672</v>
      </c>
      <c r="W157" s="223">
        <v>153315.77312907449</v>
      </c>
      <c r="X157" s="224">
        <v>134.96106789531206</v>
      </c>
      <c r="Y157" s="225">
        <v>91.429915081884857</v>
      </c>
      <c r="Z157" s="223">
        <v>0</v>
      </c>
      <c r="AA157" s="224">
        <v>0</v>
      </c>
      <c r="AB157" s="226">
        <v>91.429915081884857</v>
      </c>
      <c r="AC157" s="227">
        <v>0</v>
      </c>
      <c r="AD157" s="228">
        <v>0</v>
      </c>
      <c r="AE157" s="229">
        <v>0</v>
      </c>
      <c r="AF157" s="230">
        <v>0</v>
      </c>
      <c r="AG157" s="231">
        <v>91.429915081884857</v>
      </c>
      <c r="AH157" s="223">
        <v>153315.77312907449</v>
      </c>
      <c r="AI157" s="224">
        <v>134.96106789531206</v>
      </c>
      <c r="AJ157" s="226">
        <v>91.429915081884857</v>
      </c>
      <c r="AK157" s="232">
        <v>0</v>
      </c>
      <c r="AL157" s="444">
        <v>0.91373239436619713</v>
      </c>
      <c r="AM157" s="232">
        <v>24200.488373988355</v>
      </c>
      <c r="AN157" s="232">
        <v>12.154929577464788</v>
      </c>
      <c r="AO157" s="232">
        <v>0</v>
      </c>
      <c r="AP157" s="223">
        <v>24200.488373988355</v>
      </c>
      <c r="AQ157" s="224">
        <v>86.396690606166445</v>
      </c>
      <c r="AR157" s="224">
        <v>0</v>
      </c>
      <c r="AS157" s="233">
        <v>0</v>
      </c>
      <c r="AT157" s="234">
        <v>24200.488373988355</v>
      </c>
      <c r="AU157" s="254"/>
      <c r="AV157" s="221">
        <v>464.79</v>
      </c>
      <c r="AW157" s="221">
        <v>528001.44000000006</v>
      </c>
      <c r="AX157" s="271">
        <v>6.2401833331080599E-4</v>
      </c>
      <c r="AY157" s="298">
        <v>9828.2887496451949</v>
      </c>
      <c r="AZ157" s="213"/>
      <c r="BA157" s="221">
        <v>89.733491882476088</v>
      </c>
      <c r="BB157" s="272">
        <v>0.89909652432687792</v>
      </c>
      <c r="BC157" s="221">
        <v>-0.10198678291029901</v>
      </c>
      <c r="BD157" s="272">
        <v>0.38978593184147781</v>
      </c>
      <c r="BE157" s="221">
        <v>1.8641529098000809E-2</v>
      </c>
      <c r="BF157" s="272">
        <v>4.3748778926256046E-3</v>
      </c>
      <c r="BG157" s="221">
        <v>1630.442719464543</v>
      </c>
      <c r="BH157" s="272">
        <v>-0.57413738192773156</v>
      </c>
      <c r="BI157" s="221">
        <v>0.46684867899717819</v>
      </c>
      <c r="BJ157" s="445">
        <v>0</v>
      </c>
      <c r="BL157" s="412">
        <v>94.5</v>
      </c>
      <c r="BM157" s="425"/>
      <c r="BN157" s="235">
        <v>1146</v>
      </c>
      <c r="BO157" s="302">
        <v>1.9</v>
      </c>
      <c r="BP157" s="232">
        <v>1.9</v>
      </c>
      <c r="BQ157" s="71">
        <v>228119893</v>
      </c>
      <c r="BR157" s="235">
        <v>1153</v>
      </c>
      <c r="BS157" s="302">
        <v>1.9</v>
      </c>
      <c r="BT157" s="232">
        <v>1.9</v>
      </c>
      <c r="BU157" s="71">
        <v>268312120</v>
      </c>
      <c r="BV157" s="235">
        <v>1166</v>
      </c>
      <c r="BW157" s="302">
        <v>1.9</v>
      </c>
      <c r="BX157" s="232">
        <v>1.9</v>
      </c>
      <c r="BY157" s="71">
        <v>275507560</v>
      </c>
      <c r="BZ157" s="463">
        <v>-17487</v>
      </c>
      <c r="CA157" s="235">
        <v>2436888</v>
      </c>
      <c r="CB157" s="235">
        <v>47860</v>
      </c>
      <c r="CC157" s="235">
        <v>-85933</v>
      </c>
      <c r="CD157" s="235">
        <v>-157</v>
      </c>
      <c r="CE157" s="235">
        <v>0</v>
      </c>
      <c r="CF157" s="235">
        <v>180740</v>
      </c>
      <c r="CG157" s="235">
        <v>26798</v>
      </c>
      <c r="CH157" s="235">
        <v>-16888</v>
      </c>
      <c r="CI157" s="235">
        <v>31651</v>
      </c>
      <c r="CJ157" s="235">
        <v>680</v>
      </c>
      <c r="CK157" s="235">
        <v>-4985</v>
      </c>
      <c r="CL157" s="235">
        <v>78931</v>
      </c>
      <c r="CM157" s="235">
        <v>-2193</v>
      </c>
      <c r="CN157" s="235">
        <v>0</v>
      </c>
      <c r="CO157" s="235">
        <v>0</v>
      </c>
      <c r="CP157" s="235">
        <v>4289</v>
      </c>
      <c r="CQ157" s="235">
        <v>3353</v>
      </c>
      <c r="CR157" s="235">
        <v>-417</v>
      </c>
      <c r="CS157" s="235">
        <v>0</v>
      </c>
      <c r="CT157" s="235">
        <v>75</v>
      </c>
      <c r="CU157" s="235">
        <v>2248</v>
      </c>
      <c r="CV157" s="235">
        <v>0</v>
      </c>
      <c r="CW157" s="235">
        <v>2685453</v>
      </c>
      <c r="CX157" s="463">
        <v>-7370</v>
      </c>
      <c r="CY157" s="544">
        <v>2518938</v>
      </c>
      <c r="CZ157" s="544">
        <v>52649</v>
      </c>
      <c r="DA157" s="544">
        <v>-90545</v>
      </c>
      <c r="DB157" s="544">
        <v>-522</v>
      </c>
      <c r="DC157" s="544">
        <v>0</v>
      </c>
      <c r="DD157" s="544">
        <v>186943</v>
      </c>
      <c r="DE157" s="544">
        <v>28568</v>
      </c>
      <c r="DF157" s="544">
        <v>-12084</v>
      </c>
      <c r="DG157" s="544">
        <v>50119</v>
      </c>
      <c r="DH157" s="544">
        <v>0</v>
      </c>
      <c r="DI157" s="544">
        <v>37838</v>
      </c>
      <c r="DJ157" s="544">
        <v>67558</v>
      </c>
      <c r="DK157" s="544">
        <v>-6577</v>
      </c>
      <c r="DL157" s="544">
        <v>0</v>
      </c>
      <c r="DM157" s="544">
        <v>0</v>
      </c>
      <c r="DN157" s="544">
        <v>807</v>
      </c>
      <c r="DO157" s="544">
        <v>3235</v>
      </c>
      <c r="DP157" s="544">
        <v>-185</v>
      </c>
      <c r="DQ157" s="544">
        <v>0</v>
      </c>
      <c r="DR157" s="544">
        <v>8</v>
      </c>
      <c r="DS157" s="544">
        <v>1151</v>
      </c>
      <c r="DT157" s="544">
        <v>0</v>
      </c>
      <c r="DU157" s="544">
        <v>2830531</v>
      </c>
      <c r="DV157" s="463">
        <v>-35494</v>
      </c>
      <c r="DW157" s="235">
        <v>2467957</v>
      </c>
      <c r="DX157" s="235">
        <v>50476</v>
      </c>
      <c r="DY157" s="235">
        <v>-110381</v>
      </c>
      <c r="DZ157" s="235">
        <v>-537</v>
      </c>
      <c r="EA157" s="235">
        <v>0</v>
      </c>
      <c r="EB157" s="235">
        <v>263449</v>
      </c>
      <c r="EC157" s="235">
        <v>31338</v>
      </c>
      <c r="ED157" s="235">
        <v>-17052</v>
      </c>
      <c r="EE157" s="235">
        <v>35786</v>
      </c>
      <c r="EF157" s="235">
        <v>0</v>
      </c>
      <c r="EG157" s="235">
        <v>33789</v>
      </c>
      <c r="EH157" s="235">
        <v>21985</v>
      </c>
      <c r="EI157" s="235">
        <v>-1065</v>
      </c>
      <c r="EJ157" s="235">
        <v>0</v>
      </c>
      <c r="EK157" s="235">
        <v>0</v>
      </c>
      <c r="EL157" s="235">
        <v>-69</v>
      </c>
      <c r="EM157" s="235">
        <v>3582</v>
      </c>
      <c r="EN157" s="235">
        <v>-46</v>
      </c>
      <c r="EO157" s="235">
        <v>0</v>
      </c>
      <c r="EP157" s="235">
        <v>0</v>
      </c>
      <c r="EQ157" s="235">
        <v>255</v>
      </c>
      <c r="ER157" s="235">
        <v>0</v>
      </c>
      <c r="ES157" s="235">
        <v>2743973</v>
      </c>
      <c r="ET157" s="254"/>
      <c r="EU157" s="254"/>
      <c r="EV157" s="254"/>
      <c r="EW157" s="254"/>
      <c r="EY157" s="397">
        <v>95.799345805797884</v>
      </c>
      <c r="EZ157" s="226">
        <v>1.0281089389873281</v>
      </c>
      <c r="FA157" s="397">
        <v>0.14843666969840755</v>
      </c>
      <c r="FB157" s="226">
        <v>0.36639772213276345</v>
      </c>
      <c r="FC157" s="221">
        <v>-4.4621122635017302E-2</v>
      </c>
      <c r="FD157" s="226">
        <v>-8.5530146892800196E-2</v>
      </c>
      <c r="FE157" s="221">
        <v>1781.8320995738334</v>
      </c>
      <c r="FF157" s="226">
        <v>-0.55408558426013099</v>
      </c>
      <c r="FG157" s="221">
        <v>0.46576552462185561</v>
      </c>
      <c r="FH157" s="226">
        <v>0</v>
      </c>
      <c r="FI157" s="232"/>
      <c r="FJ157" s="393">
        <v>94.5</v>
      </c>
      <c r="FK157" s="430"/>
      <c r="FL157" s="468">
        <v>0.89870129870129867</v>
      </c>
      <c r="FM157" s="469">
        <v>23998.892820431261</v>
      </c>
      <c r="FN157" s="472">
        <v>11.954978354978355</v>
      </c>
      <c r="FO157" s="386">
        <v>0</v>
      </c>
      <c r="FQ157" s="390">
        <v>467.2</v>
      </c>
      <c r="FR157" s="391">
        <v>539616</v>
      </c>
      <c r="FS157" s="392">
        <v>6.32112105663772E-4</v>
      </c>
      <c r="FT157" s="278">
        <v>10113.793690620352</v>
      </c>
      <c r="FV157" s="555">
        <v>0</v>
      </c>
      <c r="FW157" s="551">
        <v>0</v>
      </c>
      <c r="FX157" s="547">
        <v>3162</v>
      </c>
      <c r="FY157" s="545">
        <v>3572</v>
      </c>
      <c r="FZ157" s="555">
        <v>0</v>
      </c>
    </row>
    <row r="158" spans="1:182" x14ac:dyDescent="0.2">
      <c r="A158" s="65">
        <v>155</v>
      </c>
      <c r="B158" s="65">
        <v>387</v>
      </c>
      <c r="C158" s="66">
        <v>5307</v>
      </c>
      <c r="D158" s="67" t="s">
        <v>266</v>
      </c>
      <c r="E158" s="75"/>
      <c r="F158" s="220">
        <v>5207.666666666667</v>
      </c>
      <c r="G158" s="220">
        <v>10678140</v>
      </c>
      <c r="H158" s="214">
        <v>1.54</v>
      </c>
      <c r="I158" s="220">
        <v>6933857.1428571427</v>
      </c>
      <c r="J158" s="220">
        <v>1064961.6666666667</v>
      </c>
      <c r="K158" s="209">
        <v>0</v>
      </c>
      <c r="L158" s="216">
        <v>1.65</v>
      </c>
      <c r="M158" s="220">
        <v>11440864.285714285</v>
      </c>
      <c r="N158" s="220">
        <v>1090729.1433333333</v>
      </c>
      <c r="O158" s="220">
        <v>66415</v>
      </c>
      <c r="P158" s="220">
        <v>12598008.42904762</v>
      </c>
      <c r="Q158" s="221">
        <v>2419.1272666672762</v>
      </c>
      <c r="R158" s="221">
        <v>2681.4037114060652</v>
      </c>
      <c r="S158" s="221">
        <v>90.218688680741124</v>
      </c>
      <c r="T158" s="381">
        <v>2419.1272666672762</v>
      </c>
      <c r="U158" s="222">
        <v>2746.534559255173</v>
      </c>
      <c r="V158" s="222">
        <v>88.079258224346333</v>
      </c>
      <c r="W158" s="223">
        <v>505363.87052567251</v>
      </c>
      <c r="X158" s="224">
        <v>97.042284553351948</v>
      </c>
      <c r="Y158" s="225">
        <v>93.837773868866918</v>
      </c>
      <c r="Z158" s="223">
        <v>0</v>
      </c>
      <c r="AA158" s="224">
        <v>0</v>
      </c>
      <c r="AB158" s="226">
        <v>93.837773868866918</v>
      </c>
      <c r="AC158" s="227">
        <v>0</v>
      </c>
      <c r="AD158" s="228">
        <v>0</v>
      </c>
      <c r="AE158" s="229">
        <v>0</v>
      </c>
      <c r="AF158" s="230">
        <v>0</v>
      </c>
      <c r="AG158" s="231">
        <v>93.837773868866918</v>
      </c>
      <c r="AH158" s="223">
        <v>505363.87052567251</v>
      </c>
      <c r="AI158" s="224">
        <v>97.042284553351948</v>
      </c>
      <c r="AJ158" s="226">
        <v>93.837773868866918</v>
      </c>
      <c r="AK158" s="232">
        <v>0</v>
      </c>
      <c r="AL158" s="444">
        <v>0.14229021314728285</v>
      </c>
      <c r="AM158" s="232">
        <v>0</v>
      </c>
      <c r="AN158" s="232">
        <v>7.3197849324713555</v>
      </c>
      <c r="AO158" s="232">
        <v>0</v>
      </c>
      <c r="AP158" s="223">
        <v>0</v>
      </c>
      <c r="AQ158" s="224">
        <v>90.218688680741124</v>
      </c>
      <c r="AR158" s="224">
        <v>0</v>
      </c>
      <c r="AS158" s="233">
        <v>0</v>
      </c>
      <c r="AT158" s="234">
        <v>0</v>
      </c>
      <c r="AU158" s="254"/>
      <c r="AV158" s="221">
        <v>1216.3599999999999</v>
      </c>
      <c r="AW158" s="221">
        <v>6334397.4266666668</v>
      </c>
      <c r="AX158" s="271">
        <v>7.4863055765847742E-3</v>
      </c>
      <c r="AY158" s="298">
        <v>117909.31283121019</v>
      </c>
      <c r="AZ158" s="213"/>
      <c r="BA158" s="221">
        <v>9.0630222457590417</v>
      </c>
      <c r="BB158" s="272">
        <v>-1.0301614738254712</v>
      </c>
      <c r="BC158" s="221">
        <v>-3.7963924015481041</v>
      </c>
      <c r="BD158" s="272">
        <v>3.1097556640188879E-2</v>
      </c>
      <c r="BE158" s="221">
        <v>-0.48951929871494854</v>
      </c>
      <c r="BF158" s="272">
        <v>-1.161950123201468</v>
      </c>
      <c r="BG158" s="221">
        <v>4784.9070162983853</v>
      </c>
      <c r="BH158" s="272">
        <v>0.32830452765558715</v>
      </c>
      <c r="BI158" s="221">
        <v>-0.62232964201058438</v>
      </c>
      <c r="BJ158" s="445">
        <v>0</v>
      </c>
      <c r="BL158" s="412">
        <v>466</v>
      </c>
      <c r="BM158" s="425"/>
      <c r="BN158" s="235">
        <v>5214</v>
      </c>
      <c r="BO158" s="302">
        <v>1.54</v>
      </c>
      <c r="BP158" s="232">
        <v>1.54</v>
      </c>
      <c r="BQ158" s="71">
        <v>855567070</v>
      </c>
      <c r="BR158" s="235">
        <v>5244</v>
      </c>
      <c r="BS158" s="302">
        <v>1.54</v>
      </c>
      <c r="BT158" s="232">
        <v>1.54</v>
      </c>
      <c r="BU158" s="71">
        <v>982430500</v>
      </c>
      <c r="BV158" s="235">
        <v>5334</v>
      </c>
      <c r="BW158" s="302">
        <v>1.54</v>
      </c>
      <c r="BX158" s="232">
        <v>1.54</v>
      </c>
      <c r="BY158" s="71">
        <v>981160750</v>
      </c>
      <c r="BZ158" s="463">
        <v>-212605</v>
      </c>
      <c r="CA158" s="235">
        <v>7864001</v>
      </c>
      <c r="CB158" s="235">
        <v>154573</v>
      </c>
      <c r="CC158" s="235">
        <v>-87677</v>
      </c>
      <c r="CD158" s="235">
        <v>-45185</v>
      </c>
      <c r="CE158" s="235">
        <v>0</v>
      </c>
      <c r="CF158" s="235">
        <v>712069</v>
      </c>
      <c r="CG158" s="235">
        <v>36686</v>
      </c>
      <c r="CH158" s="235">
        <v>-20727</v>
      </c>
      <c r="CI158" s="235">
        <v>155904</v>
      </c>
      <c r="CJ158" s="235">
        <v>7069</v>
      </c>
      <c r="CK158" s="235">
        <v>634631</v>
      </c>
      <c r="CL158" s="235">
        <v>110549</v>
      </c>
      <c r="CM158" s="235">
        <v>-38775</v>
      </c>
      <c r="CN158" s="235">
        <v>0</v>
      </c>
      <c r="CO158" s="235">
        <v>0</v>
      </c>
      <c r="CP158" s="235">
        <v>23918</v>
      </c>
      <c r="CQ158" s="235">
        <v>237577</v>
      </c>
      <c r="CR158" s="235">
        <v>-9362</v>
      </c>
      <c r="CS158" s="235">
        <v>0</v>
      </c>
      <c r="CT158" s="235">
        <v>4826</v>
      </c>
      <c r="CU158" s="235">
        <v>18513</v>
      </c>
      <c r="CV158" s="235">
        <v>0</v>
      </c>
      <c r="CW158" s="235">
        <v>9545985</v>
      </c>
      <c r="CX158" s="463">
        <v>-248492</v>
      </c>
      <c r="CY158" s="544">
        <v>7590708</v>
      </c>
      <c r="CZ158" s="544">
        <v>151294</v>
      </c>
      <c r="DA158" s="544">
        <v>-149686</v>
      </c>
      <c r="DB158" s="544">
        <v>-31244</v>
      </c>
      <c r="DC158" s="544">
        <v>0</v>
      </c>
      <c r="DD158" s="544">
        <v>723460</v>
      </c>
      <c r="DE158" s="544">
        <v>39163</v>
      </c>
      <c r="DF158" s="544">
        <v>-31365</v>
      </c>
      <c r="DG158" s="544">
        <v>475834</v>
      </c>
      <c r="DH158" s="544">
        <v>9060</v>
      </c>
      <c r="DI158" s="544">
        <v>1792902</v>
      </c>
      <c r="DJ158" s="544">
        <v>36951</v>
      </c>
      <c r="DK158" s="544">
        <v>-130210</v>
      </c>
      <c r="DL158" s="544">
        <v>-334</v>
      </c>
      <c r="DM158" s="544">
        <v>0</v>
      </c>
      <c r="DN158" s="544">
        <v>437503</v>
      </c>
      <c r="DO158" s="544">
        <v>4973</v>
      </c>
      <c r="DP158" s="544">
        <v>-1105</v>
      </c>
      <c r="DQ158" s="544">
        <v>0</v>
      </c>
      <c r="DR158" s="544">
        <v>799</v>
      </c>
      <c r="DS158" s="544">
        <v>57814</v>
      </c>
      <c r="DT158" s="544">
        <v>0</v>
      </c>
      <c r="DU158" s="544">
        <v>10728025</v>
      </c>
      <c r="DV158" s="463">
        <v>-207605</v>
      </c>
      <c r="DW158" s="235">
        <v>7932054</v>
      </c>
      <c r="DX158" s="235">
        <v>107860</v>
      </c>
      <c r="DY158" s="235">
        <v>-138845</v>
      </c>
      <c r="DZ158" s="235">
        <v>-1330</v>
      </c>
      <c r="EA158" s="235">
        <v>0</v>
      </c>
      <c r="EB158" s="235">
        <v>788750</v>
      </c>
      <c r="EC158" s="235">
        <v>28499</v>
      </c>
      <c r="ED158" s="235">
        <v>-19117</v>
      </c>
      <c r="EE158" s="235">
        <v>314258</v>
      </c>
      <c r="EF158" s="235">
        <v>9437</v>
      </c>
      <c r="EG158" s="235">
        <v>362605</v>
      </c>
      <c r="EH158" s="235">
        <v>108191</v>
      </c>
      <c r="EI158" s="235">
        <v>-79388</v>
      </c>
      <c r="EJ158" s="235">
        <v>-763</v>
      </c>
      <c r="EK158" s="235">
        <v>0</v>
      </c>
      <c r="EL158" s="235">
        <v>85205</v>
      </c>
      <c r="EM158" s="235">
        <v>3975</v>
      </c>
      <c r="EN158" s="235">
        <v>-12210</v>
      </c>
      <c r="EO158" s="235">
        <v>0</v>
      </c>
      <c r="EP158" s="235">
        <v>63</v>
      </c>
      <c r="EQ158" s="235">
        <v>72944</v>
      </c>
      <c r="ER158" s="235">
        <v>0</v>
      </c>
      <c r="ES158" s="235">
        <v>9354583</v>
      </c>
      <c r="ET158" s="254"/>
      <c r="EU158" s="254"/>
      <c r="EV158" s="254"/>
      <c r="EW158" s="254"/>
      <c r="EY158" s="397">
        <v>12.647924700335315</v>
      </c>
      <c r="EZ158" s="226">
        <v>-0.93142539122973422</v>
      </c>
      <c r="FA158" s="397">
        <v>-5.8574391822765746</v>
      </c>
      <c r="FB158" s="226">
        <v>-5.4370210804058204E-2</v>
      </c>
      <c r="FC158" s="221">
        <v>-0.49061043392398024</v>
      </c>
      <c r="FD158" s="226">
        <v>-1.1934886557502469</v>
      </c>
      <c r="FE158" s="221">
        <v>4914.5251431529914</v>
      </c>
      <c r="FF158" s="226">
        <v>0.33881852485353225</v>
      </c>
      <c r="FG158" s="221">
        <v>-0.62952569565939287</v>
      </c>
      <c r="FH158" s="226">
        <v>0</v>
      </c>
      <c r="FI158" s="232"/>
      <c r="FJ158" s="393">
        <v>466</v>
      </c>
      <c r="FK158" s="430"/>
      <c r="FL158" s="468">
        <v>0.14076747720364741</v>
      </c>
      <c r="FM158" s="469">
        <v>0</v>
      </c>
      <c r="FN158" s="472">
        <v>7.2414513677811554</v>
      </c>
      <c r="FO158" s="386">
        <v>0</v>
      </c>
      <c r="FQ158" s="390">
        <v>1298.73</v>
      </c>
      <c r="FR158" s="391">
        <v>6836514.7199999997</v>
      </c>
      <c r="FS158" s="392">
        <v>8.0083683861497286E-3</v>
      </c>
      <c r="FT158" s="278">
        <v>128133.89417839565</v>
      </c>
      <c r="FV158" s="555">
        <v>0</v>
      </c>
      <c r="FW158" s="551">
        <v>0</v>
      </c>
      <c r="FX158" s="547">
        <v>199245</v>
      </c>
      <c r="FY158" s="545">
        <v>139973</v>
      </c>
      <c r="FZ158" s="555">
        <v>0</v>
      </c>
    </row>
    <row r="159" spans="1:182" x14ac:dyDescent="0.2">
      <c r="A159" s="65">
        <v>156</v>
      </c>
      <c r="B159" s="65">
        <v>792</v>
      </c>
      <c r="C159" s="66">
        <v>1602</v>
      </c>
      <c r="D159" s="67" t="s">
        <v>83</v>
      </c>
      <c r="E159" s="75"/>
      <c r="F159" s="220">
        <v>2331.3333333333335</v>
      </c>
      <c r="G159" s="220">
        <v>6031174.333333333</v>
      </c>
      <c r="H159" s="214">
        <v>1.9400000000000002</v>
      </c>
      <c r="I159" s="220">
        <v>3108852.7491408936</v>
      </c>
      <c r="J159" s="220">
        <v>1665181</v>
      </c>
      <c r="K159" s="209">
        <v>0</v>
      </c>
      <c r="L159" s="216">
        <v>1.65</v>
      </c>
      <c r="M159" s="220">
        <v>5129607.0360824736</v>
      </c>
      <c r="N159" s="220">
        <v>1403164.8866666667</v>
      </c>
      <c r="O159" s="220">
        <v>5434</v>
      </c>
      <c r="P159" s="220">
        <v>6538205.9227491403</v>
      </c>
      <c r="Q159" s="221">
        <v>2804.4921029807579</v>
      </c>
      <c r="R159" s="221">
        <v>2681.4037114060652</v>
      </c>
      <c r="S159" s="221">
        <v>104.59044608057725</v>
      </c>
      <c r="T159" s="381">
        <v>2804.4921029807579</v>
      </c>
      <c r="U159" s="222">
        <v>2746.534559255173</v>
      </c>
      <c r="V159" s="222">
        <v>102.11020624263698</v>
      </c>
      <c r="W159" s="223">
        <v>-106175.22598305273</v>
      </c>
      <c r="X159" s="224">
        <v>-45.542704882636286</v>
      </c>
      <c r="Y159" s="225">
        <v>102.89198103076367</v>
      </c>
      <c r="Z159" s="223">
        <v>0</v>
      </c>
      <c r="AA159" s="224">
        <v>0</v>
      </c>
      <c r="AB159" s="226">
        <v>102.89198103076367</v>
      </c>
      <c r="AC159" s="227">
        <v>0</v>
      </c>
      <c r="AD159" s="228">
        <v>0</v>
      </c>
      <c r="AE159" s="229">
        <v>0</v>
      </c>
      <c r="AF159" s="230">
        <v>0</v>
      </c>
      <c r="AG159" s="231">
        <v>102.89198103076367</v>
      </c>
      <c r="AH159" s="223">
        <v>-106175.22598305273</v>
      </c>
      <c r="AI159" s="224">
        <v>-45.542704882636286</v>
      </c>
      <c r="AJ159" s="226">
        <v>102.89198103076367</v>
      </c>
      <c r="AK159" s="232">
        <v>0</v>
      </c>
      <c r="AL159" s="444">
        <v>5.2742350586216755</v>
      </c>
      <c r="AM159" s="232">
        <v>724506.29460205254</v>
      </c>
      <c r="AN159" s="232">
        <v>36.413926222476405</v>
      </c>
      <c r="AO159" s="232">
        <v>452685.73105085763</v>
      </c>
      <c r="AP159" s="223">
        <v>1177192.0256529101</v>
      </c>
      <c r="AQ159" s="224">
        <v>104.59044608057725</v>
      </c>
      <c r="AR159" s="224">
        <v>0</v>
      </c>
      <c r="AS159" s="233">
        <v>0</v>
      </c>
      <c r="AT159" s="234">
        <v>1177192.0256529101</v>
      </c>
      <c r="AU159" s="254"/>
      <c r="AV159" s="221">
        <v>399.01</v>
      </c>
      <c r="AW159" s="221">
        <v>930225.31333333335</v>
      </c>
      <c r="AX159" s="271">
        <v>1.0993864896084162E-3</v>
      </c>
      <c r="AY159" s="298">
        <v>17315.337211332557</v>
      </c>
      <c r="AZ159" s="213"/>
      <c r="BA159" s="221">
        <v>85.668692970606287</v>
      </c>
      <c r="BB159" s="272">
        <v>0.80188566331514921</v>
      </c>
      <c r="BC159" s="221">
        <v>-25.509182858840873</v>
      </c>
      <c r="BD159" s="272">
        <v>-2.0769886510361681</v>
      </c>
      <c r="BE159" s="221">
        <v>-4.7466811282206832E-2</v>
      </c>
      <c r="BF159" s="272">
        <v>-0.14735623939580847</v>
      </c>
      <c r="BG159" s="221">
        <v>4077.0140025158435</v>
      </c>
      <c r="BH159" s="272">
        <v>0.12578763000681425</v>
      </c>
      <c r="BI159" s="221">
        <v>-0.38706171428091041</v>
      </c>
      <c r="BJ159" s="445">
        <v>0</v>
      </c>
      <c r="BL159" s="412">
        <v>330.25</v>
      </c>
      <c r="BM159" s="425"/>
      <c r="BN159" s="235">
        <v>2325</v>
      </c>
      <c r="BO159" s="302">
        <v>1.94</v>
      </c>
      <c r="BP159" s="232">
        <v>1.94</v>
      </c>
      <c r="BQ159" s="71">
        <v>1003921000</v>
      </c>
      <c r="BR159" s="235">
        <v>2335</v>
      </c>
      <c r="BS159" s="302">
        <v>1.94</v>
      </c>
      <c r="BT159" s="232">
        <v>1.94</v>
      </c>
      <c r="BU159" s="71">
        <v>1377741730</v>
      </c>
      <c r="BV159" s="235">
        <v>2287</v>
      </c>
      <c r="BW159" s="302">
        <v>1.94</v>
      </c>
      <c r="BX159" s="232">
        <v>1.94</v>
      </c>
      <c r="BY159" s="71">
        <v>1371251740</v>
      </c>
      <c r="BZ159" s="463">
        <v>-57317</v>
      </c>
      <c r="CA159" s="235">
        <v>4361419</v>
      </c>
      <c r="CB159" s="235">
        <v>384526</v>
      </c>
      <c r="CC159" s="235">
        <v>-73396</v>
      </c>
      <c r="CD159" s="235">
        <v>-6023</v>
      </c>
      <c r="CE159" s="235">
        <v>0</v>
      </c>
      <c r="CF159" s="235">
        <v>634413</v>
      </c>
      <c r="CG159" s="235">
        <v>264584</v>
      </c>
      <c r="CH159" s="235">
        <v>-25049</v>
      </c>
      <c r="CI159" s="235">
        <v>225924</v>
      </c>
      <c r="CJ159" s="235">
        <v>29196</v>
      </c>
      <c r="CK159" s="235">
        <v>370166</v>
      </c>
      <c r="CL159" s="235">
        <v>201574</v>
      </c>
      <c r="CM159" s="235">
        <v>-22463</v>
      </c>
      <c r="CN159" s="235">
        <v>0</v>
      </c>
      <c r="CO159" s="235">
        <v>0</v>
      </c>
      <c r="CP159" s="235">
        <v>26977</v>
      </c>
      <c r="CQ159" s="235">
        <v>4861</v>
      </c>
      <c r="CR159" s="235">
        <v>-504</v>
      </c>
      <c r="CS159" s="235">
        <v>0</v>
      </c>
      <c r="CT159" s="235">
        <v>0</v>
      </c>
      <c r="CU159" s="235">
        <v>11569</v>
      </c>
      <c r="CV159" s="235">
        <v>0</v>
      </c>
      <c r="CW159" s="235">
        <v>6330457</v>
      </c>
      <c r="CX159" s="463">
        <v>-15647</v>
      </c>
      <c r="CY159" s="544">
        <v>4048241</v>
      </c>
      <c r="CZ159" s="544">
        <v>379513</v>
      </c>
      <c r="DA159" s="544">
        <v>-43026</v>
      </c>
      <c r="DB159" s="544">
        <v>-960</v>
      </c>
      <c r="DC159" s="544">
        <v>0</v>
      </c>
      <c r="DD159" s="544">
        <v>593198</v>
      </c>
      <c r="DE159" s="544">
        <v>258041</v>
      </c>
      <c r="DF159" s="544">
        <v>-17816</v>
      </c>
      <c r="DG159" s="544">
        <v>258389</v>
      </c>
      <c r="DH159" s="544">
        <v>1099</v>
      </c>
      <c r="DI159" s="544">
        <v>320276</v>
      </c>
      <c r="DJ159" s="544">
        <v>84099</v>
      </c>
      <c r="DK159" s="544">
        <v>-115968</v>
      </c>
      <c r="DL159" s="544">
        <v>0</v>
      </c>
      <c r="DM159" s="544">
        <v>0</v>
      </c>
      <c r="DN159" s="544">
        <v>11491</v>
      </c>
      <c r="DO159" s="544">
        <v>1467</v>
      </c>
      <c r="DP159" s="544">
        <v>-326</v>
      </c>
      <c r="DQ159" s="544">
        <v>0</v>
      </c>
      <c r="DR159" s="544">
        <v>0</v>
      </c>
      <c r="DS159" s="544">
        <v>7602</v>
      </c>
      <c r="DT159" s="544">
        <v>0</v>
      </c>
      <c r="DU159" s="544">
        <v>5769673</v>
      </c>
      <c r="DV159" s="463">
        <v>-53367</v>
      </c>
      <c r="DW159" s="235">
        <v>4253657</v>
      </c>
      <c r="DX159" s="235">
        <v>347242</v>
      </c>
      <c r="DY159" s="235">
        <v>-97614</v>
      </c>
      <c r="DZ159" s="235">
        <v>-8035</v>
      </c>
      <c r="EA159" s="235">
        <v>0</v>
      </c>
      <c r="EB159" s="235">
        <v>894306</v>
      </c>
      <c r="EC159" s="235">
        <v>290655</v>
      </c>
      <c r="ED159" s="235">
        <v>-32722</v>
      </c>
      <c r="EE159" s="235">
        <v>174914</v>
      </c>
      <c r="EF159" s="235">
        <v>0</v>
      </c>
      <c r="EG159" s="235">
        <v>449441</v>
      </c>
      <c r="EH159" s="235">
        <v>149518</v>
      </c>
      <c r="EI159" s="235">
        <v>-52233</v>
      </c>
      <c r="EJ159" s="235">
        <v>0</v>
      </c>
      <c r="EK159" s="235">
        <v>0</v>
      </c>
      <c r="EL159" s="235">
        <v>-1909</v>
      </c>
      <c r="EM159" s="235">
        <v>5512</v>
      </c>
      <c r="EN159" s="235">
        <v>-94</v>
      </c>
      <c r="EO159" s="235">
        <v>0</v>
      </c>
      <c r="EP159" s="235">
        <v>0</v>
      </c>
      <c r="EQ159" s="235">
        <v>1254</v>
      </c>
      <c r="ER159" s="235">
        <v>0</v>
      </c>
      <c r="ES159" s="235">
        <v>6320525</v>
      </c>
      <c r="ET159" s="254"/>
      <c r="EU159" s="254"/>
      <c r="EV159" s="254"/>
      <c r="EW159" s="254"/>
      <c r="EY159" s="397">
        <v>100.32965126911817</v>
      </c>
      <c r="EZ159" s="226">
        <v>1.1348694605000846</v>
      </c>
      <c r="FA159" s="397">
        <v>-23.163436959828811</v>
      </c>
      <c r="FB159" s="226">
        <v>-1.2668176692168593</v>
      </c>
      <c r="FC159" s="221">
        <v>-0.11486539969943577</v>
      </c>
      <c r="FD159" s="226">
        <v>-0.26003599827101115</v>
      </c>
      <c r="FE159" s="221">
        <v>4861.6849599993884</v>
      </c>
      <c r="FF159" s="226">
        <v>0.32375761208364745</v>
      </c>
      <c r="FG159" s="221">
        <v>-0.17893545476785833</v>
      </c>
      <c r="FH159" s="226">
        <v>0</v>
      </c>
      <c r="FI159" s="232"/>
      <c r="FJ159" s="393">
        <v>330.25</v>
      </c>
      <c r="FK159" s="430"/>
      <c r="FL159" s="468">
        <v>5.309917950194329</v>
      </c>
      <c r="FM159" s="469">
        <v>721826.0464290923</v>
      </c>
      <c r="FN159" s="472">
        <v>36.660285015114439</v>
      </c>
      <c r="FO159" s="386">
        <v>448806.29861541506</v>
      </c>
      <c r="FQ159" s="390">
        <v>385.09</v>
      </c>
      <c r="FR159" s="391">
        <v>891740.07666666654</v>
      </c>
      <c r="FS159" s="392">
        <v>1.0445941142711484E-3</v>
      </c>
      <c r="FT159" s="278">
        <v>16713.505828338373</v>
      </c>
      <c r="FV159" s="555">
        <v>0</v>
      </c>
      <c r="FW159" s="551">
        <v>0</v>
      </c>
      <c r="FX159" s="547">
        <v>16302</v>
      </c>
      <c r="FY159" s="545">
        <v>17710</v>
      </c>
      <c r="FZ159" s="555">
        <v>0</v>
      </c>
    </row>
    <row r="160" spans="1:182" x14ac:dyDescent="0.2">
      <c r="A160" s="65">
        <v>157</v>
      </c>
      <c r="B160" s="65">
        <v>388</v>
      </c>
      <c r="C160" s="66">
        <v>5308</v>
      </c>
      <c r="D160" s="67" t="s">
        <v>267</v>
      </c>
      <c r="E160" s="75"/>
      <c r="F160" s="220">
        <v>1279.6666666666667</v>
      </c>
      <c r="G160" s="220">
        <v>2430920</v>
      </c>
      <c r="H160" s="214">
        <v>1.79</v>
      </c>
      <c r="I160" s="220">
        <v>1358055.8659217877</v>
      </c>
      <c r="J160" s="220">
        <v>210576</v>
      </c>
      <c r="K160" s="209">
        <v>0</v>
      </c>
      <c r="L160" s="216">
        <v>1.65</v>
      </c>
      <c r="M160" s="220">
        <v>2240792.1787709496</v>
      </c>
      <c r="N160" s="220">
        <v>251984.89333333331</v>
      </c>
      <c r="O160" s="220">
        <v>1870</v>
      </c>
      <c r="P160" s="220">
        <v>2494647.0721042831</v>
      </c>
      <c r="Q160" s="221">
        <v>1949.4506945331725</v>
      </c>
      <c r="R160" s="221">
        <v>2681.4037114060652</v>
      </c>
      <c r="S160" s="221">
        <v>72.702617895271217</v>
      </c>
      <c r="T160" s="381">
        <v>1949.4506945331725</v>
      </c>
      <c r="U160" s="222">
        <v>2746.534559255173</v>
      </c>
      <c r="V160" s="222">
        <v>70.978560526900495</v>
      </c>
      <c r="W160" s="223">
        <v>346562.67458558769</v>
      </c>
      <c r="X160" s="224">
        <v>270.8226162429703</v>
      </c>
      <c r="Y160" s="225">
        <v>82.802649274020865</v>
      </c>
      <c r="Z160" s="223">
        <v>109711</v>
      </c>
      <c r="AA160" s="224">
        <v>85.734045324303196</v>
      </c>
      <c r="AB160" s="226">
        <v>86.000006127060587</v>
      </c>
      <c r="AC160" s="227">
        <v>0</v>
      </c>
      <c r="AD160" s="228">
        <v>0</v>
      </c>
      <c r="AE160" s="229">
        <v>109711</v>
      </c>
      <c r="AF160" s="230">
        <v>85.734045324303196</v>
      </c>
      <c r="AG160" s="231">
        <v>86.000006127060587</v>
      </c>
      <c r="AH160" s="223">
        <v>456273.67458558769</v>
      </c>
      <c r="AI160" s="224">
        <v>356.55666156727352</v>
      </c>
      <c r="AJ160" s="226">
        <v>86.000006127060587</v>
      </c>
      <c r="AK160" s="232">
        <v>0</v>
      </c>
      <c r="AL160" s="444">
        <v>0.80333420161500391</v>
      </c>
      <c r="AM160" s="232">
        <v>17882.853294608623</v>
      </c>
      <c r="AN160" s="232">
        <v>19.851263349830685</v>
      </c>
      <c r="AO160" s="232">
        <v>77918.50784577911</v>
      </c>
      <c r="AP160" s="223">
        <v>95801.361140387729</v>
      </c>
      <c r="AQ160" s="224">
        <v>72.702617895271217</v>
      </c>
      <c r="AR160" s="224">
        <v>0</v>
      </c>
      <c r="AS160" s="233">
        <v>0</v>
      </c>
      <c r="AT160" s="234">
        <v>95801.361140387729</v>
      </c>
      <c r="AU160" s="254"/>
      <c r="AV160" s="221">
        <v>434.99</v>
      </c>
      <c r="AW160" s="221">
        <v>556642.20333333337</v>
      </c>
      <c r="AX160" s="271">
        <v>6.578674103133533E-4</v>
      </c>
      <c r="AY160" s="298">
        <v>10361.411712435314</v>
      </c>
      <c r="AZ160" s="213"/>
      <c r="BA160" s="221">
        <v>58.76045539454978</v>
      </c>
      <c r="BB160" s="272">
        <v>0.15836725077125471</v>
      </c>
      <c r="BC160" s="221">
        <v>-1.2496423539334218</v>
      </c>
      <c r="BD160" s="272">
        <v>0.27836050795616701</v>
      </c>
      <c r="BE160" s="221">
        <v>-0.23506884218403779</v>
      </c>
      <c r="BF160" s="272">
        <v>-0.57793830499605736</v>
      </c>
      <c r="BG160" s="221">
        <v>2894.6257534035735</v>
      </c>
      <c r="BH160" s="272">
        <v>-0.21247478446043641</v>
      </c>
      <c r="BI160" s="221">
        <v>1.7816059547950201E-2</v>
      </c>
      <c r="BJ160" s="445">
        <v>0</v>
      </c>
      <c r="BL160" s="412">
        <v>100</v>
      </c>
      <c r="BM160" s="425"/>
      <c r="BN160" s="235">
        <v>1291</v>
      </c>
      <c r="BO160" s="302">
        <v>1.79</v>
      </c>
      <c r="BP160" s="232">
        <v>1.79</v>
      </c>
      <c r="BQ160" s="71">
        <v>196442040</v>
      </c>
      <c r="BR160" s="235">
        <v>1294</v>
      </c>
      <c r="BS160" s="302">
        <v>1.79</v>
      </c>
      <c r="BT160" s="232">
        <v>1.79</v>
      </c>
      <c r="BU160" s="71">
        <v>215397100</v>
      </c>
      <c r="BV160" s="235">
        <v>1320</v>
      </c>
      <c r="BW160" s="302">
        <v>1.79</v>
      </c>
      <c r="BX160" s="232">
        <v>1.79</v>
      </c>
      <c r="BY160" s="71">
        <v>219615990</v>
      </c>
      <c r="BZ160" s="463">
        <v>-28158</v>
      </c>
      <c r="CA160" s="235">
        <v>2225154</v>
      </c>
      <c r="CB160" s="235">
        <v>18174</v>
      </c>
      <c r="CC160" s="235">
        <v>-16591</v>
      </c>
      <c r="CD160" s="235">
        <v>-57</v>
      </c>
      <c r="CE160" s="235">
        <v>0</v>
      </c>
      <c r="CF160" s="235">
        <v>157961</v>
      </c>
      <c r="CG160" s="235">
        <v>5296</v>
      </c>
      <c r="CH160" s="235">
        <v>-3433</v>
      </c>
      <c r="CI160" s="235">
        <v>25328</v>
      </c>
      <c r="CJ160" s="235">
        <v>798</v>
      </c>
      <c r="CK160" s="235">
        <v>35481</v>
      </c>
      <c r="CL160" s="235">
        <v>73378</v>
      </c>
      <c r="CM160" s="235">
        <v>-791</v>
      </c>
      <c r="CN160" s="235">
        <v>0</v>
      </c>
      <c r="CO160" s="235">
        <v>0</v>
      </c>
      <c r="CP160" s="235">
        <v>2281</v>
      </c>
      <c r="CQ160" s="235">
        <v>48</v>
      </c>
      <c r="CR160" s="235">
        <v>0</v>
      </c>
      <c r="CS160" s="235">
        <v>0</v>
      </c>
      <c r="CT160" s="235">
        <v>0</v>
      </c>
      <c r="CU160" s="235">
        <v>7430</v>
      </c>
      <c r="CV160" s="235">
        <v>0</v>
      </c>
      <c r="CW160" s="235">
        <v>2502299</v>
      </c>
      <c r="CX160" s="463">
        <v>-33833</v>
      </c>
      <c r="CY160" s="544">
        <v>2222464</v>
      </c>
      <c r="CZ160" s="544">
        <v>28008</v>
      </c>
      <c r="DA160" s="544">
        <v>-52852</v>
      </c>
      <c r="DB160" s="544">
        <v>-119</v>
      </c>
      <c r="DC160" s="544">
        <v>0</v>
      </c>
      <c r="DD160" s="544">
        <v>168771</v>
      </c>
      <c r="DE160" s="544">
        <v>8730</v>
      </c>
      <c r="DF160" s="544">
        <v>-9715</v>
      </c>
      <c r="DG160" s="544">
        <v>30657</v>
      </c>
      <c r="DH160" s="544">
        <v>0</v>
      </c>
      <c r="DI160" s="544">
        <v>18464</v>
      </c>
      <c r="DJ160" s="544">
        <v>11265</v>
      </c>
      <c r="DK160" s="544">
        <v>0</v>
      </c>
      <c r="DL160" s="544">
        <v>0</v>
      </c>
      <c r="DM160" s="544">
        <v>0</v>
      </c>
      <c r="DN160" s="544">
        <v>1522</v>
      </c>
      <c r="DO160" s="544">
        <v>61</v>
      </c>
      <c r="DP160" s="544">
        <v>0</v>
      </c>
      <c r="DQ160" s="544">
        <v>0</v>
      </c>
      <c r="DR160" s="544">
        <v>0</v>
      </c>
      <c r="DS160" s="544">
        <v>8560</v>
      </c>
      <c r="DT160" s="544">
        <v>0</v>
      </c>
      <c r="DU160" s="544">
        <v>2401983</v>
      </c>
      <c r="DV160" s="463">
        <v>-34018</v>
      </c>
      <c r="DW160" s="235">
        <v>2374418</v>
      </c>
      <c r="DX160" s="235">
        <v>22922</v>
      </c>
      <c r="DY160" s="235">
        <v>-49454</v>
      </c>
      <c r="DZ160" s="235">
        <v>-239</v>
      </c>
      <c r="EA160" s="235">
        <v>0</v>
      </c>
      <c r="EB160" s="235">
        <v>214661</v>
      </c>
      <c r="EC160" s="235">
        <v>6821</v>
      </c>
      <c r="ED160" s="235">
        <v>-12236</v>
      </c>
      <c r="EE160" s="235">
        <v>16411</v>
      </c>
      <c r="EF160" s="235">
        <v>236</v>
      </c>
      <c r="EG160" s="235">
        <v>75779</v>
      </c>
      <c r="EH160" s="235">
        <v>17709</v>
      </c>
      <c r="EI160" s="235">
        <v>0</v>
      </c>
      <c r="EJ160" s="235">
        <v>0</v>
      </c>
      <c r="EK160" s="235">
        <v>0</v>
      </c>
      <c r="EL160" s="235">
        <v>646</v>
      </c>
      <c r="EM160" s="235">
        <v>15</v>
      </c>
      <c r="EN160" s="235">
        <v>0</v>
      </c>
      <c r="EO160" s="235">
        <v>0</v>
      </c>
      <c r="EP160" s="235">
        <v>0</v>
      </c>
      <c r="EQ160" s="235">
        <v>16299</v>
      </c>
      <c r="ER160" s="235">
        <v>0</v>
      </c>
      <c r="ES160" s="235">
        <v>2649970</v>
      </c>
      <c r="ET160" s="254"/>
      <c r="EU160" s="254"/>
      <c r="EV160" s="254"/>
      <c r="EW160" s="254"/>
      <c r="EY160" s="397">
        <v>54.904904147399634</v>
      </c>
      <c r="EZ160" s="226">
        <v>6.439645783737212E-2</v>
      </c>
      <c r="FA160" s="397">
        <v>-1.4238322784662731</v>
      </c>
      <c r="FB160" s="226">
        <v>0.25624553589960064</v>
      </c>
      <c r="FC160" s="221">
        <v>-0.23277226085401317</v>
      </c>
      <c r="FD160" s="226">
        <v>-0.5529486460906059</v>
      </c>
      <c r="FE160" s="221">
        <v>2929.3385536175406</v>
      </c>
      <c r="FF160" s="226">
        <v>-0.22701452629288241</v>
      </c>
      <c r="FG160" s="221">
        <v>-1.3230315151876795E-3</v>
      </c>
      <c r="FH160" s="226">
        <v>0</v>
      </c>
      <c r="FI160" s="232"/>
      <c r="FJ160" s="393">
        <v>100</v>
      </c>
      <c r="FK160" s="430"/>
      <c r="FL160" s="468">
        <v>0.78975672215108828</v>
      </c>
      <c r="FM160" s="469">
        <v>17693.514289062714</v>
      </c>
      <c r="FN160" s="472">
        <v>19.5157490396927</v>
      </c>
      <c r="FO160" s="386">
        <v>76665.313240285643</v>
      </c>
      <c r="FQ160" s="390">
        <v>446.42</v>
      </c>
      <c r="FR160" s="391">
        <v>581090.03333333344</v>
      </c>
      <c r="FS160" s="392">
        <v>6.8069524356313531E-4</v>
      </c>
      <c r="FT160" s="278">
        <v>10891.123897010164</v>
      </c>
      <c r="FV160" s="555">
        <v>0</v>
      </c>
      <c r="FW160" s="551">
        <v>0</v>
      </c>
      <c r="FX160" s="547">
        <v>5610</v>
      </c>
      <c r="FY160" s="545">
        <v>5403</v>
      </c>
      <c r="FZ160" s="555">
        <v>0</v>
      </c>
    </row>
    <row r="161" spans="1:182" x14ac:dyDescent="0.2">
      <c r="A161" s="65">
        <v>158</v>
      </c>
      <c r="B161" s="65">
        <v>740</v>
      </c>
      <c r="C161" s="66">
        <v>5510</v>
      </c>
      <c r="D161" s="67" t="s">
        <v>295</v>
      </c>
      <c r="E161" s="75"/>
      <c r="F161" s="220">
        <v>549.66666666666663</v>
      </c>
      <c r="G161" s="220">
        <v>1696835</v>
      </c>
      <c r="H161" s="214">
        <v>1.68</v>
      </c>
      <c r="I161" s="220">
        <v>1010020.8333333334</v>
      </c>
      <c r="J161" s="220">
        <v>189123</v>
      </c>
      <c r="K161" s="209">
        <v>0</v>
      </c>
      <c r="L161" s="216">
        <v>1.65</v>
      </c>
      <c r="M161" s="220">
        <v>1666534.375</v>
      </c>
      <c r="N161" s="220">
        <v>155514.12999999998</v>
      </c>
      <c r="O161" s="220">
        <v>293</v>
      </c>
      <c r="P161" s="220">
        <v>1822341.5049999999</v>
      </c>
      <c r="Q161" s="221">
        <v>3315.3574984839297</v>
      </c>
      <c r="R161" s="221">
        <v>2681.4037114060652</v>
      </c>
      <c r="S161" s="221">
        <v>123.64260869712282</v>
      </c>
      <c r="T161" s="381">
        <v>3315.3574984839297</v>
      </c>
      <c r="U161" s="222">
        <v>2746.534559255173</v>
      </c>
      <c r="V161" s="222">
        <v>120.71056915384362</v>
      </c>
      <c r="W161" s="223">
        <v>-128931.40803660583</v>
      </c>
      <c r="X161" s="224">
        <v>-234.56290121880991</v>
      </c>
      <c r="Y161" s="225">
        <v>114.89484347918737</v>
      </c>
      <c r="Z161" s="223">
        <v>0</v>
      </c>
      <c r="AA161" s="224">
        <v>0</v>
      </c>
      <c r="AB161" s="226">
        <v>114.89484347918737</v>
      </c>
      <c r="AC161" s="227">
        <v>0</v>
      </c>
      <c r="AD161" s="228">
        <v>0</v>
      </c>
      <c r="AE161" s="229">
        <v>0</v>
      </c>
      <c r="AF161" s="230">
        <v>0</v>
      </c>
      <c r="AG161" s="231">
        <v>114.89484347918737</v>
      </c>
      <c r="AH161" s="223">
        <v>-128931.40803660583</v>
      </c>
      <c r="AI161" s="224">
        <v>-234.56290121880991</v>
      </c>
      <c r="AJ161" s="226">
        <v>114.89484347918737</v>
      </c>
      <c r="AK161" s="232">
        <v>0</v>
      </c>
      <c r="AL161" s="444">
        <v>0.32565191024863555</v>
      </c>
      <c r="AM161" s="232">
        <v>0</v>
      </c>
      <c r="AN161" s="232">
        <v>12.429351121892056</v>
      </c>
      <c r="AO161" s="232">
        <v>639.39863461041932</v>
      </c>
      <c r="AP161" s="223">
        <v>639.39863461041932</v>
      </c>
      <c r="AQ161" s="224">
        <v>123.64260869712282</v>
      </c>
      <c r="AR161" s="224">
        <v>0</v>
      </c>
      <c r="AS161" s="233">
        <v>0</v>
      </c>
      <c r="AT161" s="234">
        <v>639.39863461041932</v>
      </c>
      <c r="AU161" s="254"/>
      <c r="AV161" s="221">
        <v>363.32</v>
      </c>
      <c r="AW161" s="221">
        <v>199704.89333333331</v>
      </c>
      <c r="AX161" s="271">
        <v>2.3602116443447374E-4</v>
      </c>
      <c r="AY161" s="298">
        <v>3717.3333398429613</v>
      </c>
      <c r="AZ161" s="213"/>
      <c r="BA161" s="221">
        <v>95.506508007070252</v>
      </c>
      <c r="BB161" s="272">
        <v>1.0371599021898288</v>
      </c>
      <c r="BC161" s="221">
        <v>-9.7985309935368381</v>
      </c>
      <c r="BD161" s="272">
        <v>-0.55164769700285965</v>
      </c>
      <c r="BE161" s="221">
        <v>-3.330249506298516E-2</v>
      </c>
      <c r="BF161" s="272">
        <v>-0.11484646055082877</v>
      </c>
      <c r="BG161" s="221">
        <v>5082.7874337914491</v>
      </c>
      <c r="BH161" s="272">
        <v>0.41352336277118285</v>
      </c>
      <c r="BI161" s="221">
        <v>-1.0714404533760616E-2</v>
      </c>
      <c r="BJ161" s="445">
        <v>0</v>
      </c>
      <c r="BL161" s="412">
        <v>153</v>
      </c>
      <c r="BM161" s="425"/>
      <c r="BN161" s="235">
        <v>550</v>
      </c>
      <c r="BO161" s="302">
        <v>1.68</v>
      </c>
      <c r="BP161" s="232">
        <v>1.68</v>
      </c>
      <c r="BQ161" s="71">
        <v>116727150</v>
      </c>
      <c r="BR161" s="235">
        <v>549</v>
      </c>
      <c r="BS161" s="302">
        <v>1.68</v>
      </c>
      <c r="BT161" s="232">
        <v>1.68</v>
      </c>
      <c r="BU161" s="71">
        <v>141611240</v>
      </c>
      <c r="BV161" s="235">
        <v>534</v>
      </c>
      <c r="BW161" s="302">
        <v>1.68</v>
      </c>
      <c r="BX161" s="232">
        <v>1.68</v>
      </c>
      <c r="BY161" s="71">
        <v>148769330</v>
      </c>
      <c r="BZ161" s="463">
        <v>-4400</v>
      </c>
      <c r="CA161" s="235">
        <v>1852867</v>
      </c>
      <c r="CB161" s="235">
        <v>19266</v>
      </c>
      <c r="CC161" s="235">
        <v>-266300</v>
      </c>
      <c r="CD161" s="235">
        <v>-664</v>
      </c>
      <c r="CE161" s="235">
        <v>-85375</v>
      </c>
      <c r="CF161" s="235">
        <v>279347</v>
      </c>
      <c r="CG161" s="235">
        <v>10179</v>
      </c>
      <c r="CH161" s="235">
        <v>-32671</v>
      </c>
      <c r="CI161" s="235">
        <v>12849</v>
      </c>
      <c r="CJ161" s="235">
        <v>96</v>
      </c>
      <c r="CK161" s="235">
        <v>370443</v>
      </c>
      <c r="CL161" s="235">
        <v>19611</v>
      </c>
      <c r="CM161" s="235">
        <v>-172889</v>
      </c>
      <c r="CN161" s="235">
        <v>0</v>
      </c>
      <c r="CO161" s="235">
        <v>-172890</v>
      </c>
      <c r="CP161" s="235">
        <v>2263</v>
      </c>
      <c r="CQ161" s="235">
        <v>230</v>
      </c>
      <c r="CR161" s="235">
        <v>-204</v>
      </c>
      <c r="CS161" s="235">
        <v>0</v>
      </c>
      <c r="CT161" s="235">
        <v>0</v>
      </c>
      <c r="CU161" s="235">
        <v>42</v>
      </c>
      <c r="CV161" s="235">
        <v>0</v>
      </c>
      <c r="CW161" s="235">
        <v>1831800</v>
      </c>
      <c r="CX161" s="463">
        <v>-3423</v>
      </c>
      <c r="CY161" s="544">
        <v>1722769</v>
      </c>
      <c r="CZ161" s="544">
        <v>20741</v>
      </c>
      <c r="DA161" s="544">
        <v>-145017</v>
      </c>
      <c r="DB161" s="544">
        <v>-1067</v>
      </c>
      <c r="DC161" s="544">
        <v>-216458</v>
      </c>
      <c r="DD161" s="544">
        <v>335841</v>
      </c>
      <c r="DE161" s="544">
        <v>10624</v>
      </c>
      <c r="DF161" s="544">
        <v>-33310</v>
      </c>
      <c r="DG161" s="544">
        <v>19628</v>
      </c>
      <c r="DH161" s="544">
        <v>73</v>
      </c>
      <c r="DI161" s="544">
        <v>-132773</v>
      </c>
      <c r="DJ161" s="544">
        <v>8861</v>
      </c>
      <c r="DK161" s="544">
        <v>-91301</v>
      </c>
      <c r="DL161" s="544">
        <v>0</v>
      </c>
      <c r="DM161" s="544">
        <v>164920</v>
      </c>
      <c r="DN161" s="544">
        <v>-724</v>
      </c>
      <c r="DO161" s="544">
        <v>61</v>
      </c>
      <c r="DP161" s="544">
        <v>-125</v>
      </c>
      <c r="DQ161" s="544">
        <v>0</v>
      </c>
      <c r="DR161" s="544">
        <v>0</v>
      </c>
      <c r="DS161" s="544">
        <v>3840</v>
      </c>
      <c r="DT161" s="544">
        <v>0</v>
      </c>
      <c r="DU161" s="544">
        <v>1663160</v>
      </c>
      <c r="DV161" s="463">
        <v>-12094</v>
      </c>
      <c r="DW161" s="235">
        <v>1489871</v>
      </c>
      <c r="DX161" s="235">
        <v>30652</v>
      </c>
      <c r="DY161" s="235">
        <v>-172947</v>
      </c>
      <c r="DZ161" s="235">
        <v>-286</v>
      </c>
      <c r="EA161" s="235">
        <v>-142900</v>
      </c>
      <c r="EB161" s="235">
        <v>367333</v>
      </c>
      <c r="EC161" s="235">
        <v>11026</v>
      </c>
      <c r="ED161" s="235">
        <v>-43986</v>
      </c>
      <c r="EE161" s="235">
        <v>21354</v>
      </c>
      <c r="EF161" s="235">
        <v>94</v>
      </c>
      <c r="EG161" s="235">
        <v>12962</v>
      </c>
      <c r="EH161" s="235">
        <v>11934</v>
      </c>
      <c r="EI161" s="235">
        <v>-10351</v>
      </c>
      <c r="EJ161" s="235">
        <v>0</v>
      </c>
      <c r="EK161" s="235">
        <v>-8930</v>
      </c>
      <c r="EL161" s="235">
        <v>4</v>
      </c>
      <c r="EM161" s="235">
        <v>81</v>
      </c>
      <c r="EN161" s="235">
        <v>-220</v>
      </c>
      <c r="EO161" s="235">
        <v>0</v>
      </c>
      <c r="EP161" s="235">
        <v>0</v>
      </c>
      <c r="EQ161" s="235">
        <v>4639</v>
      </c>
      <c r="ER161" s="235">
        <v>0</v>
      </c>
      <c r="ES161" s="235">
        <v>1558236</v>
      </c>
      <c r="ET161" s="254"/>
      <c r="EU161" s="254"/>
      <c r="EV161" s="254"/>
      <c r="EW161" s="254"/>
      <c r="EY161" s="397">
        <v>91.841396987379028</v>
      </c>
      <c r="EZ161" s="226">
        <v>0.93483649115872092</v>
      </c>
      <c r="FA161" s="397">
        <v>-12.213473948415647</v>
      </c>
      <c r="FB161" s="226">
        <v>-0.49967005984163909</v>
      </c>
      <c r="FC161" s="221">
        <v>-9.62521477326998E-2</v>
      </c>
      <c r="FD161" s="226">
        <v>-0.21379562799296437</v>
      </c>
      <c r="FE161" s="221">
        <v>5368.0489281889768</v>
      </c>
      <c r="FF161" s="226">
        <v>0.46808533957367049</v>
      </c>
      <c r="FG161" s="221">
        <v>-6.1678634062388257E-2</v>
      </c>
      <c r="FH161" s="226">
        <v>0</v>
      </c>
      <c r="FI161" s="232"/>
      <c r="FJ161" s="393">
        <v>153</v>
      </c>
      <c r="FK161" s="430"/>
      <c r="FL161" s="468">
        <v>0.32884262094304956</v>
      </c>
      <c r="FM161" s="469">
        <v>0</v>
      </c>
      <c r="FN161" s="472">
        <v>12.551132884262094</v>
      </c>
      <c r="FO161" s="386">
        <v>2227.0193546715559</v>
      </c>
      <c r="FQ161" s="390">
        <v>354.42</v>
      </c>
      <c r="FR161" s="391">
        <v>192922.62000000002</v>
      </c>
      <c r="FS161" s="392">
        <v>2.2599167474346896E-4</v>
      </c>
      <c r="FT161" s="278">
        <v>3615.8667958955034</v>
      </c>
      <c r="FV161" s="555">
        <v>0</v>
      </c>
      <c r="FW161" s="551">
        <v>0</v>
      </c>
      <c r="FX161" s="547">
        <v>879</v>
      </c>
      <c r="FY161" s="545">
        <v>3335</v>
      </c>
      <c r="FZ161" s="555">
        <v>0</v>
      </c>
    </row>
    <row r="162" spans="1:182" x14ac:dyDescent="0.2">
      <c r="A162" s="65">
        <v>159</v>
      </c>
      <c r="B162" s="65">
        <v>614</v>
      </c>
      <c r="C162" s="66">
        <v>2314</v>
      </c>
      <c r="D162" s="67" t="s">
        <v>144</v>
      </c>
      <c r="E162" s="75"/>
      <c r="F162" s="220">
        <v>1302.3333333333333</v>
      </c>
      <c r="G162" s="220">
        <v>2304358.3333333335</v>
      </c>
      <c r="H162" s="214">
        <v>1.8999999999999997</v>
      </c>
      <c r="I162" s="220">
        <v>1212820.1754385966</v>
      </c>
      <c r="J162" s="220">
        <v>181477.33333333334</v>
      </c>
      <c r="K162" s="209">
        <v>0</v>
      </c>
      <c r="L162" s="216">
        <v>1.65</v>
      </c>
      <c r="M162" s="220">
        <v>2001153.2894736843</v>
      </c>
      <c r="N162" s="220">
        <v>185625.04</v>
      </c>
      <c r="O162" s="220">
        <v>1220.6666666666667</v>
      </c>
      <c r="P162" s="220">
        <v>2187998.9961403511</v>
      </c>
      <c r="Q162" s="221">
        <v>1680.0606573895709</v>
      </c>
      <c r="R162" s="221">
        <v>2681.4037114060652</v>
      </c>
      <c r="S162" s="221">
        <v>62.656012977194933</v>
      </c>
      <c r="T162" s="381">
        <v>1680.0606573895709</v>
      </c>
      <c r="U162" s="222">
        <v>2746.534559255173</v>
      </c>
      <c r="V162" s="222">
        <v>61.170199068792463</v>
      </c>
      <c r="W162" s="223">
        <v>482510.50181856804</v>
      </c>
      <c r="X162" s="224">
        <v>370.49692998610294</v>
      </c>
      <c r="Y162" s="225">
        <v>76.473288175632803</v>
      </c>
      <c r="Z162" s="223">
        <v>332681</v>
      </c>
      <c r="AA162" s="224">
        <v>255.44996160737139</v>
      </c>
      <c r="AB162" s="226">
        <v>86.000013320404818</v>
      </c>
      <c r="AC162" s="227">
        <v>0</v>
      </c>
      <c r="AD162" s="228">
        <v>0</v>
      </c>
      <c r="AE162" s="229">
        <v>332681</v>
      </c>
      <c r="AF162" s="230">
        <v>255.44996160737139</v>
      </c>
      <c r="AG162" s="231">
        <v>86.000013320404818</v>
      </c>
      <c r="AH162" s="223">
        <v>815191.50181856798</v>
      </c>
      <c r="AI162" s="224">
        <v>625.94689159347433</v>
      </c>
      <c r="AJ162" s="226">
        <v>86.000013320404818</v>
      </c>
      <c r="AK162" s="232">
        <v>0</v>
      </c>
      <c r="AL162" s="444">
        <v>1.0158689531609932</v>
      </c>
      <c r="AM162" s="232">
        <v>36573.997850036802</v>
      </c>
      <c r="AN162" s="232">
        <v>19.422062963910932</v>
      </c>
      <c r="AO162" s="232">
        <v>74800.532838240149</v>
      </c>
      <c r="AP162" s="223">
        <v>111374.53068827695</v>
      </c>
      <c r="AQ162" s="224">
        <v>62.656012977194933</v>
      </c>
      <c r="AR162" s="224">
        <v>0</v>
      </c>
      <c r="AS162" s="233">
        <v>0</v>
      </c>
      <c r="AT162" s="234">
        <v>111374.53068827695</v>
      </c>
      <c r="AU162" s="254"/>
      <c r="AV162" s="221">
        <v>328.47</v>
      </c>
      <c r="AW162" s="221">
        <v>427777.43</v>
      </c>
      <c r="AX162" s="271">
        <v>5.0556861908668271E-4</v>
      </c>
      <c r="AY162" s="298">
        <v>7962.7057506152523</v>
      </c>
      <c r="AZ162" s="213"/>
      <c r="BA162" s="221">
        <v>42.777324177029946</v>
      </c>
      <c r="BB162" s="272">
        <v>-0.22387403127136105</v>
      </c>
      <c r="BC162" s="221">
        <v>-1.0793887898161592</v>
      </c>
      <c r="BD162" s="272">
        <v>0.29489035892254961</v>
      </c>
      <c r="BE162" s="221">
        <v>-0.14504527441565845</v>
      </c>
      <c r="BF162" s="272">
        <v>-0.37131722751584312</v>
      </c>
      <c r="BG162" s="221">
        <v>1542.0073476471327</v>
      </c>
      <c r="BH162" s="272">
        <v>-0.59943733092310247</v>
      </c>
      <c r="BI162" s="221">
        <v>7.4784107764611973E-2</v>
      </c>
      <c r="BJ162" s="445">
        <v>0</v>
      </c>
      <c r="BL162" s="412">
        <v>88</v>
      </c>
      <c r="BM162" s="425"/>
      <c r="BN162" s="235">
        <v>1301</v>
      </c>
      <c r="BO162" s="302">
        <v>1.9</v>
      </c>
      <c r="BP162" s="232">
        <v>1.9</v>
      </c>
      <c r="BQ162" s="71">
        <v>142309320</v>
      </c>
      <c r="BR162" s="235">
        <v>1306</v>
      </c>
      <c r="BS162" s="302">
        <v>1.9</v>
      </c>
      <c r="BT162" s="232">
        <v>1.9</v>
      </c>
      <c r="BU162" s="71">
        <v>164957060</v>
      </c>
      <c r="BV162" s="235">
        <v>1300</v>
      </c>
      <c r="BW162" s="302">
        <v>1.9</v>
      </c>
      <c r="BX162" s="232">
        <v>1.9</v>
      </c>
      <c r="BY162" s="71">
        <v>173398540</v>
      </c>
      <c r="BZ162" s="463">
        <v>-2442</v>
      </c>
      <c r="CA162" s="235">
        <v>2090000</v>
      </c>
      <c r="CB162" s="235">
        <v>11644</v>
      </c>
      <c r="CC162" s="235">
        <v>-96673</v>
      </c>
      <c r="CD162" s="235">
        <v>-76</v>
      </c>
      <c r="CE162" s="235">
        <v>0</v>
      </c>
      <c r="CF162" s="235">
        <v>177848</v>
      </c>
      <c r="CG162" s="235">
        <v>4841</v>
      </c>
      <c r="CH162" s="235">
        <v>-21912</v>
      </c>
      <c r="CI162" s="235">
        <v>-15786</v>
      </c>
      <c r="CJ162" s="235">
        <v>0</v>
      </c>
      <c r="CK162" s="235">
        <v>57440</v>
      </c>
      <c r="CL162" s="235">
        <v>10697</v>
      </c>
      <c r="CM162" s="235">
        <v>-1581</v>
      </c>
      <c r="CN162" s="235">
        <v>0</v>
      </c>
      <c r="CO162" s="235">
        <v>0</v>
      </c>
      <c r="CP162" s="235">
        <v>5389</v>
      </c>
      <c r="CQ162" s="235">
        <v>19</v>
      </c>
      <c r="CR162" s="235">
        <v>-443</v>
      </c>
      <c r="CS162" s="235">
        <v>0</v>
      </c>
      <c r="CT162" s="235">
        <v>0</v>
      </c>
      <c r="CU162" s="235">
        <v>605</v>
      </c>
      <c r="CV162" s="235">
        <v>0</v>
      </c>
      <c r="CW162" s="235">
        <v>2219570</v>
      </c>
      <c r="CX162" s="463">
        <v>-19343</v>
      </c>
      <c r="CY162" s="544">
        <v>2416706</v>
      </c>
      <c r="CZ162" s="544">
        <v>14011</v>
      </c>
      <c r="DA162" s="544">
        <v>-147289</v>
      </c>
      <c r="DB162" s="544">
        <v>0</v>
      </c>
      <c r="DC162" s="544">
        <v>0</v>
      </c>
      <c r="DD162" s="544">
        <v>173810</v>
      </c>
      <c r="DE162" s="544">
        <v>5572</v>
      </c>
      <c r="DF162" s="544">
        <v>-44315</v>
      </c>
      <c r="DG162" s="544">
        <v>21601</v>
      </c>
      <c r="DH162" s="544">
        <v>0</v>
      </c>
      <c r="DI162" s="544">
        <v>62888</v>
      </c>
      <c r="DJ162" s="544">
        <v>13293</v>
      </c>
      <c r="DK162" s="544">
        <v>-8244</v>
      </c>
      <c r="DL162" s="544">
        <v>0</v>
      </c>
      <c r="DM162" s="544">
        <v>0</v>
      </c>
      <c r="DN162" s="544">
        <v>-2028</v>
      </c>
      <c r="DO162" s="544">
        <v>5</v>
      </c>
      <c r="DP162" s="544">
        <v>-258</v>
      </c>
      <c r="DQ162" s="544">
        <v>0</v>
      </c>
      <c r="DR162" s="544">
        <v>0</v>
      </c>
      <c r="DS162" s="544">
        <v>1467</v>
      </c>
      <c r="DT162" s="544">
        <v>0</v>
      </c>
      <c r="DU162" s="544">
        <v>2487876</v>
      </c>
      <c r="DV162" s="463">
        <v>-8539</v>
      </c>
      <c r="DW162" s="235">
        <v>1708621</v>
      </c>
      <c r="DX162" s="235">
        <v>13880</v>
      </c>
      <c r="DY162" s="235">
        <v>-108680</v>
      </c>
      <c r="DZ162" s="235">
        <v>0</v>
      </c>
      <c r="EA162" s="235">
        <v>0</v>
      </c>
      <c r="EB162" s="235">
        <v>229882</v>
      </c>
      <c r="EC162" s="235">
        <v>4505</v>
      </c>
      <c r="ED162" s="235">
        <v>-41172</v>
      </c>
      <c r="EE162" s="235">
        <v>6359</v>
      </c>
      <c r="EF162" s="235">
        <v>1296</v>
      </c>
      <c r="EG162" s="235">
        <v>145990</v>
      </c>
      <c r="EH162" s="235">
        <v>9451</v>
      </c>
      <c r="EI162" s="235">
        <v>-5131</v>
      </c>
      <c r="EJ162" s="235">
        <v>0</v>
      </c>
      <c r="EK162" s="235">
        <v>0</v>
      </c>
      <c r="EL162" s="235">
        <v>379</v>
      </c>
      <c r="EM162" s="235">
        <v>9</v>
      </c>
      <c r="EN162" s="235">
        <v>0</v>
      </c>
      <c r="EO162" s="235">
        <v>0</v>
      </c>
      <c r="EP162" s="235">
        <v>0</v>
      </c>
      <c r="EQ162" s="235">
        <v>1113</v>
      </c>
      <c r="ER162" s="235">
        <v>0</v>
      </c>
      <c r="ES162" s="235">
        <v>1957963</v>
      </c>
      <c r="ET162" s="254"/>
      <c r="EU162" s="254"/>
      <c r="EV162" s="254"/>
      <c r="EW162" s="254"/>
      <c r="EY162" s="397">
        <v>44.616029341377583</v>
      </c>
      <c r="EZ162" s="226">
        <v>-0.17806967363300316</v>
      </c>
      <c r="FA162" s="397">
        <v>-1.4630295757112368</v>
      </c>
      <c r="FB162" s="226">
        <v>0.25349939759355328</v>
      </c>
      <c r="FC162" s="221">
        <v>-0.16438165128470694</v>
      </c>
      <c r="FD162" s="226">
        <v>-0.38304780793090987</v>
      </c>
      <c r="FE162" s="221">
        <v>1631.7524231958823</v>
      </c>
      <c r="FF162" s="226">
        <v>-0.59686244042450509</v>
      </c>
      <c r="FG162" s="221">
        <v>7.2311089113536342E-2</v>
      </c>
      <c r="FH162" s="226">
        <v>0</v>
      </c>
      <c r="FI162" s="232"/>
      <c r="FJ162" s="393">
        <v>88</v>
      </c>
      <c r="FK162" s="430"/>
      <c r="FL162" s="468">
        <v>1.0158689531609932</v>
      </c>
      <c r="FM162" s="469">
        <v>37124.180793771819</v>
      </c>
      <c r="FN162" s="472">
        <v>19.422062963910932</v>
      </c>
      <c r="FO162" s="386">
        <v>75744.443407707513</v>
      </c>
      <c r="FQ162" s="390">
        <v>298.5</v>
      </c>
      <c r="FR162" s="391">
        <v>388746.5</v>
      </c>
      <c r="FS162" s="392">
        <v>4.5538191729752552E-4</v>
      </c>
      <c r="FT162" s="278">
        <v>7286.1106767604078</v>
      </c>
      <c r="FV162" s="555">
        <v>0</v>
      </c>
      <c r="FW162" s="551">
        <v>0</v>
      </c>
      <c r="FX162" s="547">
        <v>3662</v>
      </c>
      <c r="FY162" s="545">
        <v>4732</v>
      </c>
      <c r="FZ162" s="555">
        <v>0</v>
      </c>
    </row>
    <row r="163" spans="1:182" x14ac:dyDescent="0.2">
      <c r="A163" s="65">
        <v>160</v>
      </c>
      <c r="B163" s="65">
        <v>331</v>
      </c>
      <c r="C163" s="66">
        <v>4111</v>
      </c>
      <c r="D163" s="67" t="s">
        <v>186</v>
      </c>
      <c r="E163" s="75"/>
      <c r="F163" s="220">
        <v>2580.3333333333335</v>
      </c>
      <c r="G163" s="220">
        <v>4848691</v>
      </c>
      <c r="H163" s="214">
        <v>1.7</v>
      </c>
      <c r="I163" s="220">
        <v>2852171.1764705884</v>
      </c>
      <c r="J163" s="220">
        <v>487500.33333333331</v>
      </c>
      <c r="K163" s="209">
        <v>0</v>
      </c>
      <c r="L163" s="216">
        <v>1.65</v>
      </c>
      <c r="M163" s="220">
        <v>4706082.4411764704</v>
      </c>
      <c r="N163" s="220">
        <v>489872.22</v>
      </c>
      <c r="O163" s="220">
        <v>5290</v>
      </c>
      <c r="P163" s="220">
        <v>5201244.6611764701</v>
      </c>
      <c r="Q163" s="221">
        <v>2015.7258730822127</v>
      </c>
      <c r="R163" s="221">
        <v>2681.4037114060652</v>
      </c>
      <c r="S163" s="221">
        <v>75.174277730271854</v>
      </c>
      <c r="T163" s="381">
        <v>2015.7258730822127</v>
      </c>
      <c r="U163" s="222">
        <v>2746.534559255173</v>
      </c>
      <c r="V163" s="222">
        <v>73.391607845956003</v>
      </c>
      <c r="W163" s="223">
        <v>635538.16473067622</v>
      </c>
      <c r="X163" s="224">
        <v>246.30080017982542</v>
      </c>
      <c r="Y163" s="225">
        <v>84.359794970071277</v>
      </c>
      <c r="Z163" s="223">
        <v>113484</v>
      </c>
      <c r="AA163" s="224">
        <v>43.980364294018855</v>
      </c>
      <c r="AB163" s="226">
        <v>85.999994247298233</v>
      </c>
      <c r="AC163" s="227">
        <v>0</v>
      </c>
      <c r="AD163" s="228">
        <v>0</v>
      </c>
      <c r="AE163" s="229">
        <v>113484</v>
      </c>
      <c r="AF163" s="230">
        <v>43.980364294018855</v>
      </c>
      <c r="AG163" s="231">
        <v>85.999994247298233</v>
      </c>
      <c r="AH163" s="223">
        <v>749022.16473067622</v>
      </c>
      <c r="AI163" s="224">
        <v>290.28116447384429</v>
      </c>
      <c r="AJ163" s="226">
        <v>85.999994247298233</v>
      </c>
      <c r="AK163" s="232">
        <v>0</v>
      </c>
      <c r="AL163" s="444">
        <v>0.24105412737372431</v>
      </c>
      <c r="AM163" s="232">
        <v>0</v>
      </c>
      <c r="AN163" s="232">
        <v>7.0463764371528219</v>
      </c>
      <c r="AO163" s="232">
        <v>0</v>
      </c>
      <c r="AP163" s="223">
        <v>0</v>
      </c>
      <c r="AQ163" s="224">
        <v>75.174277730271854</v>
      </c>
      <c r="AR163" s="224">
        <v>0</v>
      </c>
      <c r="AS163" s="233">
        <v>0</v>
      </c>
      <c r="AT163" s="234">
        <v>0</v>
      </c>
      <c r="AU163" s="254"/>
      <c r="AV163" s="221">
        <v>853.67</v>
      </c>
      <c r="AW163" s="221">
        <v>2202753.1566666667</v>
      </c>
      <c r="AX163" s="271">
        <v>2.6033231150245535E-3</v>
      </c>
      <c r="AY163" s="298">
        <v>41002.339061636718</v>
      </c>
      <c r="AZ163" s="213"/>
      <c r="BA163" s="221">
        <v>7.2555138651556019</v>
      </c>
      <c r="BB163" s="272">
        <v>-1.0733885681477215</v>
      </c>
      <c r="BC163" s="221">
        <v>-2.4436135725727435</v>
      </c>
      <c r="BD163" s="272">
        <v>0.16243831622651339</v>
      </c>
      <c r="BE163" s="221">
        <v>-0.18018455525509236</v>
      </c>
      <c r="BF163" s="272">
        <v>-0.45196850860708115</v>
      </c>
      <c r="BG163" s="221">
        <v>2108.2359149685212</v>
      </c>
      <c r="BH163" s="272">
        <v>-0.43744837131844838</v>
      </c>
      <c r="BI163" s="221">
        <v>-0.23136759730246023</v>
      </c>
      <c r="BJ163" s="445">
        <v>0</v>
      </c>
      <c r="BL163" s="412">
        <v>291</v>
      </c>
      <c r="BM163" s="425"/>
      <c r="BN163" s="235">
        <v>2569</v>
      </c>
      <c r="BO163" s="302">
        <v>1.7</v>
      </c>
      <c r="BP163" s="232">
        <v>1.7</v>
      </c>
      <c r="BQ163" s="71">
        <v>390893070</v>
      </c>
      <c r="BR163" s="235">
        <v>2627</v>
      </c>
      <c r="BS163" s="302">
        <v>1.7</v>
      </c>
      <c r="BT163" s="232">
        <v>1.7</v>
      </c>
      <c r="BU163" s="71">
        <v>407565370</v>
      </c>
      <c r="BV163" s="235">
        <v>2670</v>
      </c>
      <c r="BW163" s="302">
        <v>1.7</v>
      </c>
      <c r="BX163" s="232">
        <v>1.7</v>
      </c>
      <c r="BY163" s="71">
        <v>407878180</v>
      </c>
      <c r="BZ163" s="463">
        <v>-63397</v>
      </c>
      <c r="CA163" s="235">
        <v>4242817</v>
      </c>
      <c r="CB163" s="235">
        <v>85354</v>
      </c>
      <c r="CC163" s="235">
        <v>-51533</v>
      </c>
      <c r="CD163" s="235">
        <v>-1265</v>
      </c>
      <c r="CE163" s="235">
        <v>0</v>
      </c>
      <c r="CF163" s="235">
        <v>379765</v>
      </c>
      <c r="CG163" s="235">
        <v>18232</v>
      </c>
      <c r="CH163" s="235">
        <v>-9980</v>
      </c>
      <c r="CI163" s="235">
        <v>89598</v>
      </c>
      <c r="CJ163" s="235">
        <v>1879</v>
      </c>
      <c r="CK163" s="235">
        <v>116414</v>
      </c>
      <c r="CL163" s="235">
        <v>61557</v>
      </c>
      <c r="CM163" s="235">
        <v>-4097</v>
      </c>
      <c r="CN163" s="235">
        <v>0</v>
      </c>
      <c r="CO163" s="235">
        <v>0</v>
      </c>
      <c r="CP163" s="235">
        <v>8269</v>
      </c>
      <c r="CQ163" s="235">
        <v>1096</v>
      </c>
      <c r="CR163" s="235">
        <v>-192</v>
      </c>
      <c r="CS163" s="235">
        <v>0</v>
      </c>
      <c r="CT163" s="235">
        <v>5795</v>
      </c>
      <c r="CU163" s="235">
        <v>8493</v>
      </c>
      <c r="CV163" s="235">
        <v>0</v>
      </c>
      <c r="CW163" s="235">
        <v>4888805</v>
      </c>
      <c r="CX163" s="463">
        <v>-63757</v>
      </c>
      <c r="CY163" s="544">
        <v>4330639</v>
      </c>
      <c r="CZ163" s="544">
        <v>79531</v>
      </c>
      <c r="DA163" s="544">
        <v>-89384</v>
      </c>
      <c r="DB163" s="544">
        <v>-2733</v>
      </c>
      <c r="DC163" s="544">
        <v>0</v>
      </c>
      <c r="DD163" s="544">
        <v>419837</v>
      </c>
      <c r="DE163" s="544">
        <v>19121</v>
      </c>
      <c r="DF163" s="544">
        <v>-22854</v>
      </c>
      <c r="DG163" s="544">
        <v>92773</v>
      </c>
      <c r="DH163" s="544">
        <v>587</v>
      </c>
      <c r="DI163" s="544">
        <v>300302</v>
      </c>
      <c r="DJ163" s="544">
        <v>36863</v>
      </c>
      <c r="DK163" s="544">
        <v>-3635</v>
      </c>
      <c r="DL163" s="544">
        <v>0</v>
      </c>
      <c r="DM163" s="544">
        <v>0</v>
      </c>
      <c r="DN163" s="544">
        <v>1921</v>
      </c>
      <c r="DO163" s="544">
        <v>2596</v>
      </c>
      <c r="DP163" s="544">
        <v>-411</v>
      </c>
      <c r="DQ163" s="544">
        <v>0</v>
      </c>
      <c r="DR163" s="544">
        <v>2128</v>
      </c>
      <c r="DS163" s="544">
        <v>13025</v>
      </c>
      <c r="DT163" s="544">
        <v>0</v>
      </c>
      <c r="DU163" s="544">
        <v>5116549</v>
      </c>
      <c r="DV163" s="463">
        <v>-90819</v>
      </c>
      <c r="DW163" s="235">
        <v>4348320</v>
      </c>
      <c r="DX163" s="235">
        <v>77373</v>
      </c>
      <c r="DY163" s="235">
        <v>-94257</v>
      </c>
      <c r="DZ163" s="235">
        <v>-1969</v>
      </c>
      <c r="EA163" s="235">
        <v>0</v>
      </c>
      <c r="EB163" s="235">
        <v>406911</v>
      </c>
      <c r="EC163" s="235">
        <v>18282</v>
      </c>
      <c r="ED163" s="235">
        <v>-14991</v>
      </c>
      <c r="EE163" s="235">
        <v>117807</v>
      </c>
      <c r="EF163" s="235">
        <v>721</v>
      </c>
      <c r="EG163" s="235">
        <v>241136</v>
      </c>
      <c r="EH163" s="235">
        <v>69722</v>
      </c>
      <c r="EI163" s="235">
        <v>-2853</v>
      </c>
      <c r="EJ163" s="235">
        <v>0</v>
      </c>
      <c r="EK163" s="235">
        <v>0</v>
      </c>
      <c r="EL163" s="235">
        <v>5459</v>
      </c>
      <c r="EM163" s="235">
        <v>3040</v>
      </c>
      <c r="EN163" s="235">
        <v>-392</v>
      </c>
      <c r="EO163" s="235">
        <v>0</v>
      </c>
      <c r="EP163" s="235">
        <v>2</v>
      </c>
      <c r="EQ163" s="235">
        <v>12175</v>
      </c>
      <c r="ER163" s="235">
        <v>0</v>
      </c>
      <c r="ES163" s="235">
        <v>5095667</v>
      </c>
      <c r="ET163" s="254"/>
      <c r="EU163" s="254"/>
      <c r="EV163" s="254"/>
      <c r="EW163" s="254"/>
      <c r="EY163" s="397">
        <v>7.4511646341721365</v>
      </c>
      <c r="EZ163" s="226">
        <v>-1.0538914852563444</v>
      </c>
      <c r="FA163" s="397">
        <v>-3.960844824932765</v>
      </c>
      <c r="FB163" s="226">
        <v>7.8504012211519147E-2</v>
      </c>
      <c r="FC163" s="221">
        <v>-0.16265008059259919</v>
      </c>
      <c r="FD163" s="226">
        <v>-0.37874611631309008</v>
      </c>
      <c r="FE163" s="221">
        <v>2181.6219810751377</v>
      </c>
      <c r="FF163" s="226">
        <v>-0.44013441732207376</v>
      </c>
      <c r="FG163" s="221">
        <v>-0.22849979300896039</v>
      </c>
      <c r="FH163" s="226">
        <v>0</v>
      </c>
      <c r="FI163" s="232"/>
      <c r="FJ163" s="393">
        <v>291</v>
      </c>
      <c r="FK163" s="430"/>
      <c r="FL163" s="468">
        <v>0.23722349351639971</v>
      </c>
      <c r="FM163" s="469">
        <v>0</v>
      </c>
      <c r="FN163" s="472">
        <v>6.9344012204424104</v>
      </c>
      <c r="FO163" s="386">
        <v>0</v>
      </c>
      <c r="FQ163" s="390">
        <v>981.16</v>
      </c>
      <c r="FR163" s="391">
        <v>2572601.52</v>
      </c>
      <c r="FS163" s="392">
        <v>3.0135736594930846E-3</v>
      </c>
      <c r="FT163" s="278">
        <v>48217.178551889352</v>
      </c>
      <c r="FV163" s="555">
        <v>0</v>
      </c>
      <c r="FW163" s="551">
        <v>0</v>
      </c>
      <c r="FX163" s="547">
        <v>15870</v>
      </c>
      <c r="FY163" s="545">
        <v>15659</v>
      </c>
      <c r="FZ163" s="555">
        <v>0</v>
      </c>
    </row>
    <row r="164" spans="1:182" x14ac:dyDescent="0.2">
      <c r="A164" s="65">
        <v>161</v>
      </c>
      <c r="B164" s="65">
        <v>696</v>
      </c>
      <c r="C164" s="66">
        <v>6516</v>
      </c>
      <c r="D164" s="67" t="s">
        <v>330</v>
      </c>
      <c r="E164" s="75"/>
      <c r="F164" s="220">
        <v>344.66666666666669</v>
      </c>
      <c r="G164" s="220">
        <v>768444.66666666663</v>
      </c>
      <c r="H164" s="214">
        <v>1.9400000000000002</v>
      </c>
      <c r="I164" s="220">
        <v>396105.49828178697</v>
      </c>
      <c r="J164" s="220">
        <v>65973.666666666672</v>
      </c>
      <c r="K164" s="209">
        <v>0</v>
      </c>
      <c r="L164" s="216">
        <v>1.65</v>
      </c>
      <c r="M164" s="220">
        <v>653574.07216494845</v>
      </c>
      <c r="N164" s="220">
        <v>70365.246666666659</v>
      </c>
      <c r="O164" s="220">
        <v>541</v>
      </c>
      <c r="P164" s="220">
        <v>724480.31883161515</v>
      </c>
      <c r="Q164" s="221">
        <v>2101.9738457396957</v>
      </c>
      <c r="R164" s="221">
        <v>2681.4037114060652</v>
      </c>
      <c r="S164" s="221">
        <v>78.390800937523494</v>
      </c>
      <c r="T164" s="381">
        <v>2101.9738457396957</v>
      </c>
      <c r="U164" s="222">
        <v>2746.534559255173</v>
      </c>
      <c r="V164" s="222">
        <v>76.531854975446791</v>
      </c>
      <c r="W164" s="223">
        <v>73892.75933554658</v>
      </c>
      <c r="X164" s="224">
        <v>214.3890502965568</v>
      </c>
      <c r="Y164" s="225">
        <v>86.386204590639792</v>
      </c>
      <c r="Z164" s="223">
        <v>0</v>
      </c>
      <c r="AA164" s="224">
        <v>0</v>
      </c>
      <c r="AB164" s="226">
        <v>86.386204590639792</v>
      </c>
      <c r="AC164" s="227">
        <v>0</v>
      </c>
      <c r="AD164" s="228">
        <v>0</v>
      </c>
      <c r="AE164" s="229">
        <v>0</v>
      </c>
      <c r="AF164" s="230">
        <v>0</v>
      </c>
      <c r="AG164" s="231">
        <v>86.386204590639792</v>
      </c>
      <c r="AH164" s="223">
        <v>73892.75933554658</v>
      </c>
      <c r="AI164" s="224">
        <v>214.3890502965568</v>
      </c>
      <c r="AJ164" s="226">
        <v>86.386204590639792</v>
      </c>
      <c r="AK164" s="232">
        <v>0</v>
      </c>
      <c r="AL164" s="444">
        <v>1.3607350096711799</v>
      </c>
      <c r="AM164" s="232">
        <v>17570.033199148827</v>
      </c>
      <c r="AN164" s="232">
        <v>25.058994197292069</v>
      </c>
      <c r="AO164" s="232">
        <v>35431.018368269171</v>
      </c>
      <c r="AP164" s="223">
        <v>53001.051567417999</v>
      </c>
      <c r="AQ164" s="224">
        <v>78.390800937523494</v>
      </c>
      <c r="AR164" s="224">
        <v>0</v>
      </c>
      <c r="AS164" s="233">
        <v>0</v>
      </c>
      <c r="AT164" s="234">
        <v>53001.051567417999</v>
      </c>
      <c r="AU164" s="254"/>
      <c r="AV164" s="221">
        <v>323.76</v>
      </c>
      <c r="AW164" s="221">
        <v>111589.28</v>
      </c>
      <c r="AX164" s="271">
        <v>1.3188175494550325E-4</v>
      </c>
      <c r="AY164" s="298">
        <v>2077.1376403916761</v>
      </c>
      <c r="AZ164" s="213"/>
      <c r="BA164" s="221">
        <v>32.4011393703436</v>
      </c>
      <c r="BB164" s="272">
        <v>-0.47202354147943359</v>
      </c>
      <c r="BC164" s="221">
        <v>5.3957530972213732</v>
      </c>
      <c r="BD164" s="272">
        <v>0.92355931474653685</v>
      </c>
      <c r="BE164" s="221">
        <v>-0.14000219184775511</v>
      </c>
      <c r="BF164" s="272">
        <v>-0.35974240128053053</v>
      </c>
      <c r="BG164" s="221">
        <v>3323.8955034004334</v>
      </c>
      <c r="BH164" s="272">
        <v>-8.9667557476651213E-2</v>
      </c>
      <c r="BI164" s="221">
        <v>4.5365232365805988E-2</v>
      </c>
      <c r="BJ164" s="445">
        <v>0</v>
      </c>
      <c r="BL164" s="412">
        <v>0</v>
      </c>
      <c r="BM164" s="425"/>
      <c r="BN164" s="235">
        <v>344</v>
      </c>
      <c r="BO164" s="302">
        <v>1.94</v>
      </c>
      <c r="BP164" s="232">
        <v>1.94</v>
      </c>
      <c r="BQ164" s="71">
        <v>55482650</v>
      </c>
      <c r="BR164" s="235">
        <v>350</v>
      </c>
      <c r="BS164" s="302">
        <v>1.94</v>
      </c>
      <c r="BT164" s="232">
        <v>1.94</v>
      </c>
      <c r="BU164" s="71">
        <v>61081580</v>
      </c>
      <c r="BV164" s="235">
        <v>359</v>
      </c>
      <c r="BW164" s="302">
        <v>1.94</v>
      </c>
      <c r="BX164" s="232">
        <v>1.94</v>
      </c>
      <c r="BY164" s="71">
        <v>67582560</v>
      </c>
      <c r="BZ164" s="463">
        <v>-96</v>
      </c>
      <c r="CA164" s="235">
        <v>636925</v>
      </c>
      <c r="CB164" s="235">
        <v>13403</v>
      </c>
      <c r="CC164" s="235">
        <v>-8256</v>
      </c>
      <c r="CD164" s="235">
        <v>0</v>
      </c>
      <c r="CE164" s="235">
        <v>0</v>
      </c>
      <c r="CF164" s="235">
        <v>23424</v>
      </c>
      <c r="CG164" s="235">
        <v>3319</v>
      </c>
      <c r="CH164" s="235">
        <v>-1835</v>
      </c>
      <c r="CI164" s="235">
        <v>4112</v>
      </c>
      <c r="CJ164" s="235">
        <v>5007</v>
      </c>
      <c r="CK164" s="235">
        <v>19499</v>
      </c>
      <c r="CL164" s="235">
        <v>8764</v>
      </c>
      <c r="CM164" s="235">
        <v>-7436</v>
      </c>
      <c r="CN164" s="235">
        <v>0</v>
      </c>
      <c r="CO164" s="235">
        <v>0</v>
      </c>
      <c r="CP164" s="235">
        <v>3750</v>
      </c>
      <c r="CQ164" s="235">
        <v>34</v>
      </c>
      <c r="CR164" s="235">
        <v>-140</v>
      </c>
      <c r="CS164" s="235">
        <v>0</v>
      </c>
      <c r="CT164" s="235">
        <v>0</v>
      </c>
      <c r="CU164" s="235">
        <v>1058</v>
      </c>
      <c r="CV164" s="235">
        <v>0</v>
      </c>
      <c r="CW164" s="235">
        <v>701532</v>
      </c>
      <c r="CX164" s="463">
        <v>16771</v>
      </c>
      <c r="CY164" s="544">
        <v>697358</v>
      </c>
      <c r="CZ164" s="544">
        <v>26181</v>
      </c>
      <c r="DA164" s="544">
        <v>-7713</v>
      </c>
      <c r="DB164" s="544">
        <v>0</v>
      </c>
      <c r="DC164" s="544">
        <v>0</v>
      </c>
      <c r="DD164" s="544">
        <v>39220</v>
      </c>
      <c r="DE164" s="544">
        <v>5243</v>
      </c>
      <c r="DF164" s="544">
        <v>-730</v>
      </c>
      <c r="DG164" s="544">
        <v>9783</v>
      </c>
      <c r="DH164" s="544">
        <v>4998</v>
      </c>
      <c r="DI164" s="544">
        <v>22791</v>
      </c>
      <c r="DJ164" s="544">
        <v>1059</v>
      </c>
      <c r="DK164" s="544">
        <v>-130</v>
      </c>
      <c r="DL164" s="544">
        <v>0</v>
      </c>
      <c r="DM164" s="544">
        <v>0</v>
      </c>
      <c r="DN164" s="544">
        <v>3729</v>
      </c>
      <c r="DO164" s="544">
        <v>16</v>
      </c>
      <c r="DP164" s="544">
        <v>-409</v>
      </c>
      <c r="DQ164" s="544">
        <v>0</v>
      </c>
      <c r="DR164" s="544">
        <v>0</v>
      </c>
      <c r="DS164" s="544">
        <v>95</v>
      </c>
      <c r="DT164" s="544">
        <v>0</v>
      </c>
      <c r="DU164" s="544">
        <v>818262</v>
      </c>
      <c r="DV164" s="463">
        <v>-17</v>
      </c>
      <c r="DW164" s="235">
        <v>689737</v>
      </c>
      <c r="DX164" s="235">
        <v>12823</v>
      </c>
      <c r="DY164" s="235">
        <v>-5313</v>
      </c>
      <c r="DZ164" s="235">
        <v>0</v>
      </c>
      <c r="EA164" s="235">
        <v>0</v>
      </c>
      <c r="EB164" s="235">
        <v>31878</v>
      </c>
      <c r="EC164" s="235">
        <v>2894</v>
      </c>
      <c r="ED164" s="235">
        <v>-506</v>
      </c>
      <c r="EE164" s="235">
        <v>5271</v>
      </c>
      <c r="EF164" s="235">
        <v>5185</v>
      </c>
      <c r="EG164" s="235">
        <v>36153</v>
      </c>
      <c r="EH164" s="235">
        <v>1967</v>
      </c>
      <c r="EI164" s="235">
        <v>0</v>
      </c>
      <c r="EJ164" s="235">
        <v>0</v>
      </c>
      <c r="EK164" s="235">
        <v>0</v>
      </c>
      <c r="EL164" s="235">
        <v>516</v>
      </c>
      <c r="EM164" s="235">
        <v>52</v>
      </c>
      <c r="EN164" s="235">
        <v>-367</v>
      </c>
      <c r="EO164" s="235">
        <v>0</v>
      </c>
      <c r="EP164" s="235">
        <v>0</v>
      </c>
      <c r="EQ164" s="235">
        <v>3667</v>
      </c>
      <c r="ER164" s="235">
        <v>0</v>
      </c>
      <c r="ES164" s="235">
        <v>783940</v>
      </c>
      <c r="ET164" s="254"/>
      <c r="EU164" s="254"/>
      <c r="EV164" s="254"/>
      <c r="EW164" s="254"/>
      <c r="EY164" s="397">
        <v>30.533439739798311</v>
      </c>
      <c r="EZ164" s="226">
        <v>-0.50993793776829344</v>
      </c>
      <c r="FA164" s="397">
        <v>14.069998242500764</v>
      </c>
      <c r="FB164" s="226">
        <v>1.3417336815523149</v>
      </c>
      <c r="FC164" s="221">
        <v>-5.4057047010224117E-2</v>
      </c>
      <c r="FD164" s="226">
        <v>-0.10897154433398702</v>
      </c>
      <c r="FE164" s="221">
        <v>3435.835896677745</v>
      </c>
      <c r="FF164" s="226">
        <v>-8.2648783278079549E-2</v>
      </c>
      <c r="FG164" s="221">
        <v>0.20136824568202849</v>
      </c>
      <c r="FH164" s="226">
        <v>0</v>
      </c>
      <c r="FI164" s="232"/>
      <c r="FJ164" s="393">
        <v>0</v>
      </c>
      <c r="FK164" s="430"/>
      <c r="FL164" s="468">
        <v>1.3361823361823362</v>
      </c>
      <c r="FM164" s="469">
        <v>17420.739818033515</v>
      </c>
      <c r="FN164" s="472">
        <v>24.606837606837608</v>
      </c>
      <c r="FO164" s="386">
        <v>34735.318007564783</v>
      </c>
      <c r="FQ164" s="390">
        <v>321.62</v>
      </c>
      <c r="FR164" s="391">
        <v>112888.62</v>
      </c>
      <c r="FS164" s="392">
        <v>1.3223896862523979E-4</v>
      </c>
      <c r="FT164" s="278">
        <v>2115.8234980038369</v>
      </c>
      <c r="FV164" s="555">
        <v>0</v>
      </c>
      <c r="FW164" s="551">
        <v>0</v>
      </c>
      <c r="FX164" s="547">
        <v>1623</v>
      </c>
      <c r="FY164" s="545">
        <v>1743</v>
      </c>
      <c r="FZ164" s="555">
        <v>0</v>
      </c>
    </row>
    <row r="165" spans="1:182" x14ac:dyDescent="0.2">
      <c r="A165" s="65">
        <v>162</v>
      </c>
      <c r="B165" s="65">
        <v>497</v>
      </c>
      <c r="C165" s="66">
        <v>5407</v>
      </c>
      <c r="D165" s="67" t="s">
        <v>280</v>
      </c>
      <c r="E165" s="75"/>
      <c r="F165" s="220">
        <v>557</v>
      </c>
      <c r="G165" s="220">
        <v>1196943</v>
      </c>
      <c r="H165" s="214">
        <v>1.5333333333333332</v>
      </c>
      <c r="I165" s="220">
        <v>779660.125</v>
      </c>
      <c r="J165" s="220">
        <v>163728.33333333334</v>
      </c>
      <c r="K165" s="209">
        <v>0</v>
      </c>
      <c r="L165" s="216">
        <v>1.65</v>
      </c>
      <c r="M165" s="220">
        <v>1286439.20625</v>
      </c>
      <c r="N165" s="220">
        <v>168219.34</v>
      </c>
      <c r="O165" s="220">
        <v>608.66666666666663</v>
      </c>
      <c r="P165" s="220">
        <v>1455267.2129166666</v>
      </c>
      <c r="Q165" s="221">
        <v>2612.6879944643924</v>
      </c>
      <c r="R165" s="221">
        <v>2681.4037114060652</v>
      </c>
      <c r="S165" s="221">
        <v>97.437322971942933</v>
      </c>
      <c r="T165" s="381">
        <v>2612.6879944643924</v>
      </c>
      <c r="U165" s="222">
        <v>2746.534559255173</v>
      </c>
      <c r="V165" s="222">
        <v>95.126711064321071</v>
      </c>
      <c r="W165" s="223">
        <v>14161.622104509357</v>
      </c>
      <c r="X165" s="224">
        <v>25.424815268418953</v>
      </c>
      <c r="Y165" s="225">
        <v>98.38551347232405</v>
      </c>
      <c r="Z165" s="223">
        <v>0</v>
      </c>
      <c r="AA165" s="224">
        <v>0</v>
      </c>
      <c r="AB165" s="226">
        <v>98.38551347232405</v>
      </c>
      <c r="AC165" s="227">
        <v>0</v>
      </c>
      <c r="AD165" s="228">
        <v>0</v>
      </c>
      <c r="AE165" s="229">
        <v>0</v>
      </c>
      <c r="AF165" s="230">
        <v>0</v>
      </c>
      <c r="AG165" s="231">
        <v>98.38551347232405</v>
      </c>
      <c r="AH165" s="223">
        <v>14161.622104509357</v>
      </c>
      <c r="AI165" s="224">
        <v>25.424815268418953</v>
      </c>
      <c r="AJ165" s="226">
        <v>98.38551347232405</v>
      </c>
      <c r="AK165" s="232">
        <v>0</v>
      </c>
      <c r="AL165" s="444">
        <v>0.97307001795332138</v>
      </c>
      <c r="AM165" s="232">
        <v>14059.956270206225</v>
      </c>
      <c r="AN165" s="232">
        <v>14.545780969479354</v>
      </c>
      <c r="AO165" s="232">
        <v>10134.51428190204</v>
      </c>
      <c r="AP165" s="223">
        <v>24194.470552108265</v>
      </c>
      <c r="AQ165" s="224">
        <v>97.437322971942933</v>
      </c>
      <c r="AR165" s="224">
        <v>0</v>
      </c>
      <c r="AS165" s="233">
        <v>0</v>
      </c>
      <c r="AT165" s="234">
        <v>24194.470552108265</v>
      </c>
      <c r="AU165" s="254"/>
      <c r="AV165" s="221">
        <v>455.7</v>
      </c>
      <c r="AW165" s="221">
        <v>253824.9</v>
      </c>
      <c r="AX165" s="271">
        <v>2.9998287703681634E-4</v>
      </c>
      <c r="AY165" s="298">
        <v>4724.7303133298574</v>
      </c>
      <c r="AZ165" s="213"/>
      <c r="BA165" s="221">
        <v>38.826966977858753</v>
      </c>
      <c r="BB165" s="272">
        <v>-0.31834798507850404</v>
      </c>
      <c r="BC165" s="221">
        <v>-0.96639979287567923</v>
      </c>
      <c r="BD165" s="272">
        <v>0.30586041579008638</v>
      </c>
      <c r="BE165" s="221">
        <v>-0.216979070893626</v>
      </c>
      <c r="BF165" s="272">
        <v>-0.53641886594191668</v>
      </c>
      <c r="BG165" s="221">
        <v>4821.3744847812086</v>
      </c>
      <c r="BH165" s="272">
        <v>0.33873728859326535</v>
      </c>
      <c r="BI165" s="221">
        <v>-0.22191093095589992</v>
      </c>
      <c r="BJ165" s="445">
        <v>0</v>
      </c>
      <c r="BL165" s="412">
        <v>136</v>
      </c>
      <c r="BM165" s="425"/>
      <c r="BN165" s="235">
        <v>555</v>
      </c>
      <c r="BO165" s="302">
        <v>1.5</v>
      </c>
      <c r="BP165" s="232">
        <v>1.5</v>
      </c>
      <c r="BQ165" s="71">
        <v>130331380</v>
      </c>
      <c r="BR165" s="235">
        <v>559</v>
      </c>
      <c r="BS165" s="302">
        <v>1.5</v>
      </c>
      <c r="BT165" s="232">
        <v>1.5</v>
      </c>
      <c r="BU165" s="71">
        <v>145560300</v>
      </c>
      <c r="BV165" s="235">
        <v>560</v>
      </c>
      <c r="BW165" s="302">
        <v>1.5</v>
      </c>
      <c r="BX165" s="232">
        <v>1.5</v>
      </c>
      <c r="BY165" s="71">
        <v>146783820</v>
      </c>
      <c r="BZ165" s="463">
        <v>-12925</v>
      </c>
      <c r="CA165" s="235">
        <v>1085190</v>
      </c>
      <c r="CB165" s="235">
        <v>32179</v>
      </c>
      <c r="CC165" s="235">
        <v>-186621</v>
      </c>
      <c r="CD165" s="235">
        <v>0</v>
      </c>
      <c r="CE165" s="235">
        <v>0</v>
      </c>
      <c r="CF165" s="235">
        <v>108935</v>
      </c>
      <c r="CG165" s="235">
        <v>12890</v>
      </c>
      <c r="CH165" s="235">
        <v>-44901</v>
      </c>
      <c r="CI165" s="235">
        <v>22608</v>
      </c>
      <c r="CJ165" s="235">
        <v>241</v>
      </c>
      <c r="CK165" s="235">
        <v>26228</v>
      </c>
      <c r="CL165" s="235">
        <v>6729</v>
      </c>
      <c r="CM165" s="235">
        <v>-419</v>
      </c>
      <c r="CN165" s="235">
        <v>0</v>
      </c>
      <c r="CO165" s="235">
        <v>0</v>
      </c>
      <c r="CP165" s="235">
        <v>690</v>
      </c>
      <c r="CQ165" s="235">
        <v>113</v>
      </c>
      <c r="CR165" s="235">
        <v>-57</v>
      </c>
      <c r="CS165" s="235">
        <v>0</v>
      </c>
      <c r="CT165" s="235">
        <v>171</v>
      </c>
      <c r="CU165" s="235">
        <v>2401</v>
      </c>
      <c r="CV165" s="235">
        <v>0</v>
      </c>
      <c r="CW165" s="235">
        <v>1053452</v>
      </c>
      <c r="CX165" s="463">
        <v>-7217</v>
      </c>
      <c r="CY165" s="544">
        <v>1048477</v>
      </c>
      <c r="CZ165" s="544">
        <v>20073</v>
      </c>
      <c r="DA165" s="544">
        <v>-63465</v>
      </c>
      <c r="DB165" s="544">
        <v>0</v>
      </c>
      <c r="DC165" s="544">
        <v>0</v>
      </c>
      <c r="DD165" s="544">
        <v>145795</v>
      </c>
      <c r="DE165" s="544">
        <v>15494</v>
      </c>
      <c r="DF165" s="544">
        <v>-8050</v>
      </c>
      <c r="DG165" s="544">
        <v>42127</v>
      </c>
      <c r="DH165" s="544">
        <v>276</v>
      </c>
      <c r="DI165" s="544">
        <v>23802</v>
      </c>
      <c r="DJ165" s="544">
        <v>521</v>
      </c>
      <c r="DK165" s="544">
        <v>-205</v>
      </c>
      <c r="DL165" s="544">
        <v>0</v>
      </c>
      <c r="DM165" s="544">
        <v>0</v>
      </c>
      <c r="DN165" s="544">
        <v>-33</v>
      </c>
      <c r="DO165" s="544">
        <v>84</v>
      </c>
      <c r="DP165" s="544">
        <v>-83</v>
      </c>
      <c r="DQ165" s="544">
        <v>0</v>
      </c>
      <c r="DR165" s="544">
        <v>40</v>
      </c>
      <c r="DS165" s="544">
        <v>2006</v>
      </c>
      <c r="DT165" s="544">
        <v>0</v>
      </c>
      <c r="DU165" s="544">
        <v>1219642</v>
      </c>
      <c r="DV165" s="463">
        <v>-4757</v>
      </c>
      <c r="DW165" s="235">
        <v>1193528</v>
      </c>
      <c r="DX165" s="235">
        <v>36814</v>
      </c>
      <c r="DY165" s="235">
        <v>-40644</v>
      </c>
      <c r="DZ165" s="235">
        <v>0</v>
      </c>
      <c r="EA165" s="235">
        <v>0</v>
      </c>
      <c r="EB165" s="235">
        <v>187140</v>
      </c>
      <c r="EC165" s="235">
        <v>14950</v>
      </c>
      <c r="ED165" s="235">
        <v>-7021</v>
      </c>
      <c r="EE165" s="235">
        <v>15617</v>
      </c>
      <c r="EF165" s="235">
        <v>0</v>
      </c>
      <c r="EG165" s="235">
        <v>97478</v>
      </c>
      <c r="EH165" s="235">
        <v>571</v>
      </c>
      <c r="EI165" s="235">
        <v>-9</v>
      </c>
      <c r="EJ165" s="235">
        <v>0</v>
      </c>
      <c r="EK165" s="235">
        <v>0</v>
      </c>
      <c r="EL165" s="235">
        <v>138</v>
      </c>
      <c r="EM165" s="235">
        <v>211</v>
      </c>
      <c r="EN165" s="235">
        <v>0</v>
      </c>
      <c r="EO165" s="235">
        <v>0</v>
      </c>
      <c r="EP165" s="235">
        <v>0</v>
      </c>
      <c r="EQ165" s="235">
        <v>2006</v>
      </c>
      <c r="ER165" s="235">
        <v>0</v>
      </c>
      <c r="ES165" s="235">
        <v>1496022</v>
      </c>
      <c r="ET165" s="254"/>
      <c r="EU165" s="254"/>
      <c r="EV165" s="254"/>
      <c r="EW165" s="254"/>
      <c r="EY165" s="397">
        <v>40.079300254621437</v>
      </c>
      <c r="EZ165" s="226">
        <v>-0.28498157332402307</v>
      </c>
      <c r="FA165" s="397">
        <v>-0.84009605117810571</v>
      </c>
      <c r="FB165" s="226">
        <v>0.29714173352173628</v>
      </c>
      <c r="FC165" s="221">
        <v>-0.20199138422919885</v>
      </c>
      <c r="FD165" s="226">
        <v>-0.47648059337429788</v>
      </c>
      <c r="FE165" s="221">
        <v>4783.6650759668446</v>
      </c>
      <c r="FF165" s="226">
        <v>0.30151978856371608</v>
      </c>
      <c r="FG165" s="221">
        <v>-0.19146005543507519</v>
      </c>
      <c r="FH165" s="226">
        <v>0</v>
      </c>
      <c r="FI165" s="232"/>
      <c r="FJ165" s="393">
        <v>136</v>
      </c>
      <c r="FK165" s="430"/>
      <c r="FL165" s="468">
        <v>0.97132616487455192</v>
      </c>
      <c r="FM165" s="469">
        <v>14267.020917532966</v>
      </c>
      <c r="FN165" s="472">
        <v>14.519713261648745</v>
      </c>
      <c r="FO165" s="386">
        <v>10927.086883255493</v>
      </c>
      <c r="FQ165" s="390">
        <v>487.84</v>
      </c>
      <c r="FR165" s="391">
        <v>272214.71999999997</v>
      </c>
      <c r="FS165" s="392">
        <v>3.1887531105800069E-4</v>
      </c>
      <c r="FT165" s="278">
        <v>5102.0049769280113</v>
      </c>
      <c r="FV165" s="555">
        <v>0</v>
      </c>
      <c r="FW165" s="551">
        <v>0</v>
      </c>
      <c r="FX165" s="547">
        <v>1826</v>
      </c>
      <c r="FY165" s="545">
        <v>1826</v>
      </c>
      <c r="FZ165" s="555">
        <v>0</v>
      </c>
    </row>
    <row r="166" spans="1:182" x14ac:dyDescent="0.2">
      <c r="A166" s="65">
        <v>163</v>
      </c>
      <c r="B166" s="65">
        <v>586</v>
      </c>
      <c r="C166" s="66">
        <v>1216</v>
      </c>
      <c r="D166" s="67" t="s">
        <v>59</v>
      </c>
      <c r="E166" s="75"/>
      <c r="F166" s="220">
        <v>223.33333333333334</v>
      </c>
      <c r="G166" s="220">
        <v>465135</v>
      </c>
      <c r="H166" s="214">
        <v>1.5</v>
      </c>
      <c r="I166" s="220">
        <v>310090</v>
      </c>
      <c r="J166" s="220">
        <v>50571.333333333336</v>
      </c>
      <c r="K166" s="209">
        <v>0</v>
      </c>
      <c r="L166" s="216">
        <v>1.65</v>
      </c>
      <c r="M166" s="220">
        <v>511648.5</v>
      </c>
      <c r="N166" s="220">
        <v>40977.223333333335</v>
      </c>
      <c r="O166" s="220">
        <v>3276.3333333333335</v>
      </c>
      <c r="P166" s="220">
        <v>555902.05666666664</v>
      </c>
      <c r="Q166" s="221">
        <v>2489.1136865671638</v>
      </c>
      <c r="R166" s="221">
        <v>2681.4037114060652</v>
      </c>
      <c r="S166" s="221">
        <v>92.828755176964037</v>
      </c>
      <c r="T166" s="381">
        <v>2489.1136865671638</v>
      </c>
      <c r="U166" s="222">
        <v>2746.534559255173</v>
      </c>
      <c r="V166" s="222">
        <v>90.627430052880214</v>
      </c>
      <c r="W166" s="223">
        <v>15889.565719187905</v>
      </c>
      <c r="X166" s="224">
        <v>71.147309190393599</v>
      </c>
      <c r="Y166" s="225">
        <v>95.482115761487364</v>
      </c>
      <c r="Z166" s="223">
        <v>0</v>
      </c>
      <c r="AA166" s="224">
        <v>0</v>
      </c>
      <c r="AB166" s="226">
        <v>95.482115761487364</v>
      </c>
      <c r="AC166" s="227">
        <v>0</v>
      </c>
      <c r="AD166" s="228">
        <v>0</v>
      </c>
      <c r="AE166" s="229">
        <v>0</v>
      </c>
      <c r="AF166" s="230">
        <v>0</v>
      </c>
      <c r="AG166" s="231">
        <v>95.482115761487364</v>
      </c>
      <c r="AH166" s="223">
        <v>15889.565719187905</v>
      </c>
      <c r="AI166" s="224">
        <v>71.147309190393599</v>
      </c>
      <c r="AJ166" s="226">
        <v>95.482115761487364</v>
      </c>
      <c r="AK166" s="232">
        <v>0</v>
      </c>
      <c r="AL166" s="444">
        <v>5.4985074626865673</v>
      </c>
      <c r="AM166" s="232">
        <v>72730.080902114947</v>
      </c>
      <c r="AN166" s="232">
        <v>69.461194029850745</v>
      </c>
      <c r="AO166" s="232">
        <v>102759.30231311324</v>
      </c>
      <c r="AP166" s="223">
        <v>175489.38321522818</v>
      </c>
      <c r="AQ166" s="224">
        <v>92.828755176964037</v>
      </c>
      <c r="AR166" s="224">
        <v>0</v>
      </c>
      <c r="AS166" s="233">
        <v>0</v>
      </c>
      <c r="AT166" s="234">
        <v>175489.38321522818</v>
      </c>
      <c r="AU166" s="254"/>
      <c r="AV166" s="221">
        <v>566.48</v>
      </c>
      <c r="AW166" s="221">
        <v>126513.86666666668</v>
      </c>
      <c r="AX166" s="271">
        <v>1.4952037293314744E-4</v>
      </c>
      <c r="AY166" s="298">
        <v>2354.9458736970723</v>
      </c>
      <c r="AZ166" s="213"/>
      <c r="BA166" s="221">
        <v>24.456948810564626</v>
      </c>
      <c r="BB166" s="272">
        <v>-0.66201119427629029</v>
      </c>
      <c r="BC166" s="221">
        <v>-38.727265905470283</v>
      </c>
      <c r="BD166" s="272">
        <v>-3.3603270877667191</v>
      </c>
      <c r="BE166" s="221">
        <v>-0.186672999909126</v>
      </c>
      <c r="BF166" s="272">
        <v>-0.46686071360207215</v>
      </c>
      <c r="BG166" s="221">
        <v>13848.858186020772</v>
      </c>
      <c r="BH166" s="272">
        <v>2.9213563527100779</v>
      </c>
      <c r="BI166" s="221">
        <v>-1.8526388370887896</v>
      </c>
      <c r="BJ166" s="445">
        <v>18.045631220627826</v>
      </c>
      <c r="BL166" s="412">
        <v>58.11</v>
      </c>
      <c r="BM166" s="425"/>
      <c r="BN166" s="235">
        <v>227</v>
      </c>
      <c r="BO166" s="302">
        <v>1.5</v>
      </c>
      <c r="BP166" s="232">
        <v>1.5</v>
      </c>
      <c r="BQ166" s="71">
        <v>30617590</v>
      </c>
      <c r="BR166" s="235">
        <v>224</v>
      </c>
      <c r="BS166" s="302">
        <v>1.5</v>
      </c>
      <c r="BT166" s="232">
        <v>1.5</v>
      </c>
      <c r="BU166" s="71">
        <v>37942300</v>
      </c>
      <c r="BV166" s="235">
        <v>219</v>
      </c>
      <c r="BW166" s="302">
        <v>1.5</v>
      </c>
      <c r="BX166" s="232">
        <v>1.5</v>
      </c>
      <c r="BY166" s="71">
        <v>38927710</v>
      </c>
      <c r="BZ166" s="463">
        <v>-3152</v>
      </c>
      <c r="CA166" s="235">
        <v>240968</v>
      </c>
      <c r="CB166" s="235">
        <v>7900</v>
      </c>
      <c r="CC166" s="235">
        <v>-10427</v>
      </c>
      <c r="CD166" s="235">
        <v>0</v>
      </c>
      <c r="CE166" s="235">
        <v>0</v>
      </c>
      <c r="CF166" s="235">
        <v>9243</v>
      </c>
      <c r="CG166" s="235">
        <v>1105</v>
      </c>
      <c r="CH166" s="235">
        <v>-717</v>
      </c>
      <c r="CI166" s="235">
        <v>6329</v>
      </c>
      <c r="CJ166" s="235">
        <v>0</v>
      </c>
      <c r="CK166" s="235">
        <v>58</v>
      </c>
      <c r="CL166" s="235">
        <v>124018</v>
      </c>
      <c r="CM166" s="235">
        <v>0</v>
      </c>
      <c r="CN166" s="235">
        <v>0</v>
      </c>
      <c r="CO166" s="235">
        <v>0</v>
      </c>
      <c r="CP166" s="235">
        <v>253</v>
      </c>
      <c r="CQ166" s="235">
        <v>0</v>
      </c>
      <c r="CR166" s="235">
        <v>-7</v>
      </c>
      <c r="CS166" s="235">
        <v>0</v>
      </c>
      <c r="CT166" s="235">
        <v>0</v>
      </c>
      <c r="CU166" s="235">
        <v>0</v>
      </c>
      <c r="CV166" s="235">
        <v>0</v>
      </c>
      <c r="CW166" s="235">
        <v>375571</v>
      </c>
      <c r="CX166" s="463">
        <v>-5069</v>
      </c>
      <c r="CY166" s="544">
        <v>261642</v>
      </c>
      <c r="CZ166" s="544">
        <v>4779</v>
      </c>
      <c r="DA166" s="544">
        <v>-26926</v>
      </c>
      <c r="DB166" s="544">
        <v>0</v>
      </c>
      <c r="DC166" s="544">
        <v>0</v>
      </c>
      <c r="DD166" s="544">
        <v>11036</v>
      </c>
      <c r="DE166" s="544">
        <v>2323</v>
      </c>
      <c r="DF166" s="544">
        <v>-625</v>
      </c>
      <c r="DG166" s="544">
        <v>18459</v>
      </c>
      <c r="DH166" s="544">
        <v>51</v>
      </c>
      <c r="DI166" s="544">
        <v>283</v>
      </c>
      <c r="DJ166" s="544">
        <v>246811</v>
      </c>
      <c r="DK166" s="544">
        <v>0</v>
      </c>
      <c r="DL166" s="544">
        <v>0</v>
      </c>
      <c r="DM166" s="544">
        <v>0</v>
      </c>
      <c r="DN166" s="544">
        <v>155</v>
      </c>
      <c r="DO166" s="544">
        <v>8</v>
      </c>
      <c r="DP166" s="544">
        <v>-8</v>
      </c>
      <c r="DQ166" s="544">
        <v>0</v>
      </c>
      <c r="DR166" s="544">
        <v>0</v>
      </c>
      <c r="DS166" s="544">
        <v>0</v>
      </c>
      <c r="DT166" s="544">
        <v>0</v>
      </c>
      <c r="DU166" s="544">
        <v>512919</v>
      </c>
      <c r="DV166" s="463">
        <v>-4972</v>
      </c>
      <c r="DW166" s="235">
        <v>261619</v>
      </c>
      <c r="DX166" s="235">
        <v>2917</v>
      </c>
      <c r="DY166" s="235">
        <v>-5016</v>
      </c>
      <c r="DZ166" s="235">
        <v>0</v>
      </c>
      <c r="EA166" s="235">
        <v>0</v>
      </c>
      <c r="EB166" s="235">
        <v>16865</v>
      </c>
      <c r="EC166" s="235">
        <v>948</v>
      </c>
      <c r="ED166" s="235">
        <v>-1478</v>
      </c>
      <c r="EE166" s="235">
        <v>18399</v>
      </c>
      <c r="EF166" s="235">
        <v>0</v>
      </c>
      <c r="EG166" s="235">
        <v>2151</v>
      </c>
      <c r="EH166" s="235">
        <v>1731</v>
      </c>
      <c r="EI166" s="235">
        <v>-63</v>
      </c>
      <c r="EJ166" s="235">
        <v>0</v>
      </c>
      <c r="EK166" s="235">
        <v>0</v>
      </c>
      <c r="EL166" s="235">
        <v>233</v>
      </c>
      <c r="EM166" s="235">
        <v>0</v>
      </c>
      <c r="EN166" s="235">
        <v>0</v>
      </c>
      <c r="EO166" s="235">
        <v>0</v>
      </c>
      <c r="EP166" s="235">
        <v>0</v>
      </c>
      <c r="EQ166" s="235">
        <v>2226</v>
      </c>
      <c r="ER166" s="235">
        <v>0</v>
      </c>
      <c r="ES166" s="235">
        <v>295560</v>
      </c>
      <c r="ET166" s="254"/>
      <c r="EU166" s="254"/>
      <c r="EV166" s="254"/>
      <c r="EW166" s="254"/>
      <c r="EY166" s="397">
        <v>20.102309970049635</v>
      </c>
      <c r="EZ166" s="226">
        <v>-0.75575642908243579</v>
      </c>
      <c r="FA166" s="397">
        <v>-66.696591509675031</v>
      </c>
      <c r="FB166" s="226">
        <v>-4.3167234457630856</v>
      </c>
      <c r="FC166" s="221">
        <v>-0.14929100960452316</v>
      </c>
      <c r="FD166" s="226">
        <v>-0.34555855778418282</v>
      </c>
      <c r="FE166" s="221">
        <v>14319.833089600355</v>
      </c>
      <c r="FF166" s="226">
        <v>3.0195912644856708</v>
      </c>
      <c r="FG166" s="221">
        <v>-2.1094074242788441</v>
      </c>
      <c r="FH166" s="226">
        <v>36.386244591346006</v>
      </c>
      <c r="FI166" s="232"/>
      <c r="FJ166" s="393">
        <v>58.11</v>
      </c>
      <c r="FK166" s="430"/>
      <c r="FL166" s="468">
        <v>5.4985074626865673</v>
      </c>
      <c r="FM166" s="469">
        <v>72394.015824634218</v>
      </c>
      <c r="FN166" s="472">
        <v>69.461194029850745</v>
      </c>
      <c r="FO166" s="386">
        <v>100931.61484345263</v>
      </c>
      <c r="FQ166" s="390">
        <v>523.79</v>
      </c>
      <c r="FR166" s="391">
        <v>116979.76666666666</v>
      </c>
      <c r="FS166" s="392">
        <v>1.3703138273832389E-4</v>
      </c>
      <c r="FT166" s="278">
        <v>2192.5021238131822</v>
      </c>
      <c r="FV166" s="555">
        <v>0</v>
      </c>
      <c r="FW166" s="551">
        <v>0</v>
      </c>
      <c r="FX166" s="547">
        <v>9829</v>
      </c>
      <c r="FY166" s="545">
        <v>10844</v>
      </c>
      <c r="FZ166" s="555">
        <v>0</v>
      </c>
    </row>
    <row r="167" spans="1:182" x14ac:dyDescent="0.2">
      <c r="A167" s="65">
        <v>164</v>
      </c>
      <c r="B167" s="65">
        <v>955</v>
      </c>
      <c r="C167" s="66">
        <v>4405</v>
      </c>
      <c r="D167" s="67" t="s">
        <v>230</v>
      </c>
      <c r="E167" s="75"/>
      <c r="F167" s="220">
        <v>4168.666666666667</v>
      </c>
      <c r="G167" s="220">
        <v>7634442</v>
      </c>
      <c r="H167" s="214">
        <v>1.84</v>
      </c>
      <c r="I167" s="220">
        <v>4149153.260869565</v>
      </c>
      <c r="J167" s="220">
        <v>591846.33333333337</v>
      </c>
      <c r="K167" s="209">
        <v>0</v>
      </c>
      <c r="L167" s="216">
        <v>1.65</v>
      </c>
      <c r="M167" s="220">
        <v>6846102.8804347822</v>
      </c>
      <c r="N167" s="220">
        <v>718109.46</v>
      </c>
      <c r="O167" s="220">
        <v>7187.666666666667</v>
      </c>
      <c r="P167" s="220">
        <v>7571400.0071014492</v>
      </c>
      <c r="Q167" s="221">
        <v>1816.2641948908001</v>
      </c>
      <c r="R167" s="221">
        <v>2681.4037114060652</v>
      </c>
      <c r="S167" s="221">
        <v>67.735573989281662</v>
      </c>
      <c r="T167" s="381">
        <v>1816.2641948908001</v>
      </c>
      <c r="U167" s="222">
        <v>2746.534559255173</v>
      </c>
      <c r="V167" s="222">
        <v>66.129304245250381</v>
      </c>
      <c r="W167" s="223">
        <v>1334396.9578699223</v>
      </c>
      <c r="X167" s="224">
        <v>320.10162111064824</v>
      </c>
      <c r="Y167" s="225">
        <v>79.673411613247453</v>
      </c>
      <c r="Z167" s="223">
        <v>707178</v>
      </c>
      <c r="AA167" s="224">
        <v>169.64129217975372</v>
      </c>
      <c r="AB167" s="226">
        <v>85.999996881185268</v>
      </c>
      <c r="AC167" s="227">
        <v>0</v>
      </c>
      <c r="AD167" s="228">
        <v>0</v>
      </c>
      <c r="AE167" s="229">
        <v>707178</v>
      </c>
      <c r="AF167" s="230">
        <v>169.64129217975372</v>
      </c>
      <c r="AG167" s="231">
        <v>85.999996881185268</v>
      </c>
      <c r="AH167" s="223">
        <v>2041574.9578699223</v>
      </c>
      <c r="AI167" s="224">
        <v>489.74291329040193</v>
      </c>
      <c r="AJ167" s="226">
        <v>85.999996881185268</v>
      </c>
      <c r="AK167" s="232">
        <v>0</v>
      </c>
      <c r="AL167" s="444">
        <v>0.64457060610906758</v>
      </c>
      <c r="AM167" s="232">
        <v>14320.707343400802</v>
      </c>
      <c r="AN167" s="232">
        <v>15.89620981928674</v>
      </c>
      <c r="AO167" s="232">
        <v>121150.38011664237</v>
      </c>
      <c r="AP167" s="223">
        <v>135471.08746004317</v>
      </c>
      <c r="AQ167" s="224">
        <v>67.735573989281662</v>
      </c>
      <c r="AR167" s="224">
        <v>0</v>
      </c>
      <c r="AS167" s="233">
        <v>0</v>
      </c>
      <c r="AT167" s="234">
        <v>135471.08746004317</v>
      </c>
      <c r="AU167" s="254"/>
      <c r="AV167" s="221">
        <v>560.29</v>
      </c>
      <c r="AW167" s="221">
        <v>2335662.2466666666</v>
      </c>
      <c r="AX167" s="271">
        <v>2.7604016806126622E-3</v>
      </c>
      <c r="AY167" s="298">
        <v>43476.32646964943</v>
      </c>
      <c r="AZ167" s="213"/>
      <c r="BA167" s="221">
        <v>9.7590644248090399</v>
      </c>
      <c r="BB167" s="272">
        <v>-1.0135154204799184</v>
      </c>
      <c r="BC167" s="221">
        <v>-0.63781529282334992</v>
      </c>
      <c r="BD167" s="272">
        <v>0.33776255448474191</v>
      </c>
      <c r="BE167" s="221">
        <v>-0.2548836326396739</v>
      </c>
      <c r="BF167" s="272">
        <v>-0.62341698858391514</v>
      </c>
      <c r="BG167" s="221">
        <v>1577.060208069491</v>
      </c>
      <c r="BH167" s="272">
        <v>-0.58940926678312755</v>
      </c>
      <c r="BI167" s="221">
        <v>-0.17744014694899099</v>
      </c>
      <c r="BJ167" s="445">
        <v>0</v>
      </c>
      <c r="BL167" s="412">
        <v>614.75</v>
      </c>
      <c r="BM167" s="425"/>
      <c r="BN167" s="235">
        <v>4180</v>
      </c>
      <c r="BO167" s="302">
        <v>1.84</v>
      </c>
      <c r="BP167" s="232">
        <v>1.84</v>
      </c>
      <c r="BQ167" s="71">
        <v>575313005</v>
      </c>
      <c r="BR167" s="235">
        <v>4182</v>
      </c>
      <c r="BS167" s="302">
        <v>1.84</v>
      </c>
      <c r="BT167" s="232">
        <v>1.84</v>
      </c>
      <c r="BU167" s="71">
        <v>587135250</v>
      </c>
      <c r="BV167" s="235">
        <v>4217</v>
      </c>
      <c r="BW167" s="302">
        <v>1.84</v>
      </c>
      <c r="BX167" s="232">
        <v>1.84</v>
      </c>
      <c r="BY167" s="71">
        <v>598687380</v>
      </c>
      <c r="BZ167" s="463">
        <v>-80827</v>
      </c>
      <c r="CA167" s="235">
        <v>6577577</v>
      </c>
      <c r="CB167" s="235">
        <v>253671</v>
      </c>
      <c r="CC167" s="235">
        <v>-234222</v>
      </c>
      <c r="CD167" s="235">
        <v>-954</v>
      </c>
      <c r="CE167" s="235">
        <v>0</v>
      </c>
      <c r="CF167" s="235">
        <v>607053</v>
      </c>
      <c r="CG167" s="235">
        <v>52002</v>
      </c>
      <c r="CH167" s="235">
        <v>-65234</v>
      </c>
      <c r="CI167" s="235">
        <v>68037</v>
      </c>
      <c r="CJ167" s="235">
        <v>2201</v>
      </c>
      <c r="CK167" s="235">
        <v>595258</v>
      </c>
      <c r="CL167" s="235">
        <v>87794</v>
      </c>
      <c r="CM167" s="235">
        <v>-63507</v>
      </c>
      <c r="CN167" s="235">
        <v>0</v>
      </c>
      <c r="CO167" s="235">
        <v>0</v>
      </c>
      <c r="CP167" s="235">
        <v>5470</v>
      </c>
      <c r="CQ167" s="235">
        <v>1645</v>
      </c>
      <c r="CR167" s="235">
        <v>-96</v>
      </c>
      <c r="CS167" s="235">
        <v>0</v>
      </c>
      <c r="CT167" s="235">
        <v>1831</v>
      </c>
      <c r="CU167" s="235">
        <v>11106</v>
      </c>
      <c r="CV167" s="235">
        <v>0</v>
      </c>
      <c r="CW167" s="235">
        <v>7818805</v>
      </c>
      <c r="CX167" s="463">
        <v>-72019</v>
      </c>
      <c r="CY167" s="544">
        <v>6949814</v>
      </c>
      <c r="CZ167" s="544">
        <v>189777</v>
      </c>
      <c r="DA167" s="544">
        <v>-223117</v>
      </c>
      <c r="DB167" s="544">
        <v>-1856</v>
      </c>
      <c r="DC167" s="544">
        <v>0</v>
      </c>
      <c r="DD167" s="544">
        <v>647290</v>
      </c>
      <c r="DE167" s="544">
        <v>40621</v>
      </c>
      <c r="DF167" s="544">
        <v>-56677</v>
      </c>
      <c r="DG167" s="544">
        <v>64172</v>
      </c>
      <c r="DH167" s="544">
        <v>1370</v>
      </c>
      <c r="DI167" s="544">
        <v>268123</v>
      </c>
      <c r="DJ167" s="544">
        <v>42666</v>
      </c>
      <c r="DK167" s="544">
        <v>-48015</v>
      </c>
      <c r="DL167" s="544">
        <v>0</v>
      </c>
      <c r="DM167" s="544">
        <v>0</v>
      </c>
      <c r="DN167" s="544">
        <v>7834</v>
      </c>
      <c r="DO167" s="544">
        <v>1296</v>
      </c>
      <c r="DP167" s="544">
        <v>-152</v>
      </c>
      <c r="DQ167" s="544">
        <v>0</v>
      </c>
      <c r="DR167" s="544">
        <v>1062</v>
      </c>
      <c r="DS167" s="544">
        <v>10885</v>
      </c>
      <c r="DT167" s="544">
        <v>0</v>
      </c>
      <c r="DU167" s="544">
        <v>7823074</v>
      </c>
      <c r="DV167" s="463">
        <v>-91131</v>
      </c>
      <c r="DW167" s="235">
        <v>7062358</v>
      </c>
      <c r="DX167" s="235">
        <v>145167</v>
      </c>
      <c r="DY167" s="235">
        <v>-150483</v>
      </c>
      <c r="DZ167" s="235">
        <v>-1362</v>
      </c>
      <c r="EA167" s="235">
        <v>0</v>
      </c>
      <c r="EB167" s="235">
        <v>609284</v>
      </c>
      <c r="EC167" s="235">
        <v>42766</v>
      </c>
      <c r="ED167" s="235">
        <v>-51026</v>
      </c>
      <c r="EE167" s="235">
        <v>26616</v>
      </c>
      <c r="EF167" s="235">
        <v>1989</v>
      </c>
      <c r="EG167" s="235">
        <v>656817</v>
      </c>
      <c r="EH167" s="235">
        <v>57403</v>
      </c>
      <c r="EI167" s="235">
        <v>-43886</v>
      </c>
      <c r="EJ167" s="235">
        <v>0</v>
      </c>
      <c r="EK167" s="235">
        <v>0</v>
      </c>
      <c r="EL167" s="235">
        <v>468</v>
      </c>
      <c r="EM167" s="235">
        <v>518</v>
      </c>
      <c r="EN167" s="235">
        <v>-356</v>
      </c>
      <c r="EO167" s="235">
        <v>0</v>
      </c>
      <c r="EP167" s="235">
        <v>-555</v>
      </c>
      <c r="EQ167" s="235">
        <v>27598</v>
      </c>
      <c r="ER167" s="235">
        <v>0</v>
      </c>
      <c r="ES167" s="235">
        <v>8292185</v>
      </c>
      <c r="ET167" s="254"/>
      <c r="EU167" s="254"/>
      <c r="EV167" s="254"/>
      <c r="EW167" s="254"/>
      <c r="EY167" s="397">
        <v>10.119215877698624</v>
      </c>
      <c r="EZ167" s="226">
        <v>-0.99101657660219744</v>
      </c>
      <c r="FA167" s="397">
        <v>-0.79973946318917699</v>
      </c>
      <c r="FB167" s="226">
        <v>0.29996909101746277</v>
      </c>
      <c r="FC167" s="221">
        <v>-0.23473791847065273</v>
      </c>
      <c r="FD167" s="226">
        <v>-0.55783187316966287</v>
      </c>
      <c r="FE167" s="221">
        <v>1672.1227132962022</v>
      </c>
      <c r="FF167" s="226">
        <v>-0.58535579185880271</v>
      </c>
      <c r="FG167" s="221">
        <v>-0.16588089172389867</v>
      </c>
      <c r="FH167" s="226">
        <v>0</v>
      </c>
      <c r="FI167" s="232"/>
      <c r="FJ167" s="393">
        <v>614.75</v>
      </c>
      <c r="FK167" s="430"/>
      <c r="FL167" s="468">
        <v>0.64082995468638204</v>
      </c>
      <c r="FM167" s="469">
        <v>15810.559682231928</v>
      </c>
      <c r="FN167" s="472">
        <v>15.803958979251133</v>
      </c>
      <c r="FO167" s="386">
        <v>124484.65540766408</v>
      </c>
      <c r="FQ167" s="390">
        <v>557.66999999999996</v>
      </c>
      <c r="FR167" s="391">
        <v>2338310.31</v>
      </c>
      <c r="FS167" s="392">
        <v>2.739122364328351E-3</v>
      </c>
      <c r="FT167" s="278">
        <v>43825.957829253617</v>
      </c>
      <c r="FV167" s="555">
        <v>0</v>
      </c>
      <c r="FW167" s="551">
        <v>0</v>
      </c>
      <c r="FX167" s="547">
        <v>21563</v>
      </c>
      <c r="FY167" s="545">
        <v>26788</v>
      </c>
      <c r="FZ167" s="555">
        <v>0</v>
      </c>
    </row>
    <row r="168" spans="1:182" x14ac:dyDescent="0.2">
      <c r="A168" s="65">
        <v>165</v>
      </c>
      <c r="B168" s="65">
        <v>306</v>
      </c>
      <c r="C168" s="66">
        <v>5106</v>
      </c>
      <c r="D168" s="67" t="s">
        <v>426</v>
      </c>
      <c r="E168" s="75"/>
      <c r="F168" s="220">
        <v>15309.333333333334</v>
      </c>
      <c r="G168" s="220">
        <v>41309739</v>
      </c>
      <c r="H168" s="214">
        <v>1.6333333333333335</v>
      </c>
      <c r="I168" s="220">
        <v>25302526.388888892</v>
      </c>
      <c r="J168" s="220">
        <v>2880054</v>
      </c>
      <c r="K168" s="209">
        <v>0</v>
      </c>
      <c r="L168" s="216">
        <v>1.65</v>
      </c>
      <c r="M168" s="220">
        <v>41749168.541666664</v>
      </c>
      <c r="N168" s="220">
        <v>3498497.4033333338</v>
      </c>
      <c r="O168" s="220">
        <v>119904</v>
      </c>
      <c r="P168" s="220">
        <v>45367569.945</v>
      </c>
      <c r="Q168" s="221">
        <v>2963.3929157594494</v>
      </c>
      <c r="R168" s="221">
        <v>2681.4037114060652</v>
      </c>
      <c r="S168" s="221">
        <v>110.51647699128139</v>
      </c>
      <c r="T168" s="381">
        <v>2963.3929157594494</v>
      </c>
      <c r="U168" s="222">
        <v>2746.534559255173</v>
      </c>
      <c r="V168" s="222">
        <v>107.89570827621719</v>
      </c>
      <c r="W168" s="223">
        <v>-1597314.6885635417</v>
      </c>
      <c r="X168" s="224">
        <v>-104.33600561075215</v>
      </c>
      <c r="Y168" s="225">
        <v>106.62538050450728</v>
      </c>
      <c r="Z168" s="223">
        <v>0</v>
      </c>
      <c r="AA168" s="224">
        <v>0</v>
      </c>
      <c r="AB168" s="226">
        <v>106.62538050450728</v>
      </c>
      <c r="AC168" s="227">
        <v>0</v>
      </c>
      <c r="AD168" s="228">
        <v>0</v>
      </c>
      <c r="AE168" s="229">
        <v>0</v>
      </c>
      <c r="AF168" s="230">
        <v>0</v>
      </c>
      <c r="AG168" s="231">
        <v>106.62538050450728</v>
      </c>
      <c r="AH168" s="223">
        <v>-1597314.6885635417</v>
      </c>
      <c r="AI168" s="224">
        <v>-104.33600561075215</v>
      </c>
      <c r="AJ168" s="226">
        <v>106.62538050450728</v>
      </c>
      <c r="AK168" s="232">
        <v>0</v>
      </c>
      <c r="AL168" s="444">
        <v>9.6869012367183413E-2</v>
      </c>
      <c r="AM168" s="232">
        <v>0</v>
      </c>
      <c r="AN168" s="232">
        <v>5.6257185159379901</v>
      </c>
      <c r="AO168" s="232">
        <v>0</v>
      </c>
      <c r="AP168" s="223">
        <v>0</v>
      </c>
      <c r="AQ168" s="224">
        <v>110.51647699128139</v>
      </c>
      <c r="AR168" s="224">
        <v>0</v>
      </c>
      <c r="AS168" s="233">
        <v>0</v>
      </c>
      <c r="AT168" s="234">
        <v>0</v>
      </c>
      <c r="AU168" s="254"/>
      <c r="AV168" s="221">
        <v>979.24</v>
      </c>
      <c r="AW168" s="221">
        <v>14991511.573333334</v>
      </c>
      <c r="AX168" s="271">
        <v>1.7717713167223793E-2</v>
      </c>
      <c r="AY168" s="298">
        <v>279053.98238377477</v>
      </c>
      <c r="AZ168" s="213"/>
      <c r="BA168" s="221">
        <v>50.10819366350092</v>
      </c>
      <c r="BB168" s="272">
        <v>-4.8554132256568391E-2</v>
      </c>
      <c r="BC168" s="221">
        <v>-6.8618903251246381</v>
      </c>
      <c r="BD168" s="272">
        <v>-0.26653042006151922</v>
      </c>
      <c r="BE168" s="221">
        <v>0.35750477713814749</v>
      </c>
      <c r="BF168" s="272">
        <v>0.78212998318510152</v>
      </c>
      <c r="BG168" s="221">
        <v>3921.6618744768216</v>
      </c>
      <c r="BH168" s="272">
        <v>8.1343864634011304E-2</v>
      </c>
      <c r="BI168" s="221">
        <v>9.6425391558250639E-2</v>
      </c>
      <c r="BJ168" s="445">
        <v>0</v>
      </c>
      <c r="BL168" s="412">
        <v>2230.75</v>
      </c>
      <c r="BM168" s="425"/>
      <c r="BN168" s="235">
        <v>15358</v>
      </c>
      <c r="BO168" s="302">
        <v>1.65</v>
      </c>
      <c r="BP168" s="232">
        <v>1.65</v>
      </c>
      <c r="BQ168" s="71">
        <v>2796002800</v>
      </c>
      <c r="BR168" s="235">
        <v>15583</v>
      </c>
      <c r="BS168" s="302">
        <v>1.6</v>
      </c>
      <c r="BT168" s="232">
        <v>1.6</v>
      </c>
      <c r="BU168" s="71">
        <v>2869358900</v>
      </c>
      <c r="BV168" s="235">
        <v>15801</v>
      </c>
      <c r="BW168" s="302">
        <v>1.6</v>
      </c>
      <c r="BX168" s="232">
        <v>1.6</v>
      </c>
      <c r="BY168" s="71">
        <v>2892054800</v>
      </c>
      <c r="BZ168" s="463">
        <v>-523871</v>
      </c>
      <c r="CA168" s="235">
        <v>30756068</v>
      </c>
      <c r="CB168" s="235">
        <v>1239005</v>
      </c>
      <c r="CC168" s="235">
        <v>-511271</v>
      </c>
      <c r="CD168" s="235">
        <v>-6941</v>
      </c>
      <c r="CE168" s="235">
        <v>0</v>
      </c>
      <c r="CF168" s="235">
        <v>3314559</v>
      </c>
      <c r="CG168" s="235">
        <v>290021</v>
      </c>
      <c r="CH168" s="235">
        <v>-118255</v>
      </c>
      <c r="CI168" s="235">
        <v>679085</v>
      </c>
      <c r="CJ168" s="235">
        <v>11781</v>
      </c>
      <c r="CK168" s="235">
        <v>5745545</v>
      </c>
      <c r="CL168" s="235">
        <v>1690229</v>
      </c>
      <c r="CM168" s="235">
        <v>-106947</v>
      </c>
      <c r="CN168" s="235">
        <v>-717</v>
      </c>
      <c r="CO168" s="235">
        <v>0</v>
      </c>
      <c r="CP168" s="235">
        <v>-5288</v>
      </c>
      <c r="CQ168" s="235">
        <v>49463</v>
      </c>
      <c r="CR168" s="235">
        <v>-2934</v>
      </c>
      <c r="CS168" s="235">
        <v>0</v>
      </c>
      <c r="CT168" s="235">
        <v>13244</v>
      </c>
      <c r="CU168" s="235">
        <v>108063</v>
      </c>
      <c r="CV168" s="235">
        <v>0</v>
      </c>
      <c r="CW168" s="235">
        <v>42620839</v>
      </c>
      <c r="CX168" s="463">
        <v>-430413</v>
      </c>
      <c r="CY168" s="544">
        <v>30762539</v>
      </c>
      <c r="CZ168" s="544">
        <v>1053618</v>
      </c>
      <c r="DA168" s="544">
        <v>-607297</v>
      </c>
      <c r="DB168" s="544">
        <v>-5085</v>
      </c>
      <c r="DC168" s="544">
        <v>0</v>
      </c>
      <c r="DD168" s="544">
        <v>4556964</v>
      </c>
      <c r="DE168" s="544">
        <v>210034</v>
      </c>
      <c r="DF168" s="544">
        <v>-144237</v>
      </c>
      <c r="DG168" s="544">
        <v>857270</v>
      </c>
      <c r="DH168" s="544">
        <v>24587</v>
      </c>
      <c r="DI168" s="544">
        <v>4932418</v>
      </c>
      <c r="DJ168" s="544">
        <v>929620</v>
      </c>
      <c r="DK168" s="544">
        <v>-129058</v>
      </c>
      <c r="DL168" s="544">
        <v>0</v>
      </c>
      <c r="DM168" s="544">
        <v>0</v>
      </c>
      <c r="DN168" s="544">
        <v>-23416</v>
      </c>
      <c r="DO168" s="544">
        <v>15414</v>
      </c>
      <c r="DP168" s="544">
        <v>-8328</v>
      </c>
      <c r="DQ168" s="544">
        <v>0</v>
      </c>
      <c r="DR168" s="544">
        <v>105076</v>
      </c>
      <c r="DS168" s="544">
        <v>85530</v>
      </c>
      <c r="DT168" s="544">
        <v>0</v>
      </c>
      <c r="DU168" s="544">
        <v>42185236</v>
      </c>
      <c r="DV168" s="463">
        <v>-576095</v>
      </c>
      <c r="DW168" s="235">
        <v>28193010</v>
      </c>
      <c r="DX168" s="235">
        <v>1034741</v>
      </c>
      <c r="DY168" s="235">
        <v>-440592</v>
      </c>
      <c r="DZ168" s="235">
        <v>-4418</v>
      </c>
      <c r="EA168" s="235">
        <v>0</v>
      </c>
      <c r="EB168" s="235">
        <v>3835258</v>
      </c>
      <c r="EC168" s="235">
        <v>272686</v>
      </c>
      <c r="ED168" s="235">
        <v>-100161</v>
      </c>
      <c r="EE168" s="235">
        <v>605037</v>
      </c>
      <c r="EF168" s="235">
        <v>20397</v>
      </c>
      <c r="EG168" s="235">
        <v>4571134</v>
      </c>
      <c r="EH168" s="235">
        <v>1029468</v>
      </c>
      <c r="EI168" s="235">
        <v>-1388521</v>
      </c>
      <c r="EJ168" s="235">
        <v>-3199</v>
      </c>
      <c r="EK168" s="235">
        <v>0</v>
      </c>
      <c r="EL168" s="235">
        <v>1575</v>
      </c>
      <c r="EM168" s="235">
        <v>15847</v>
      </c>
      <c r="EN168" s="235">
        <v>-9501</v>
      </c>
      <c r="EO168" s="235">
        <v>0</v>
      </c>
      <c r="EP168" s="235">
        <v>-93994</v>
      </c>
      <c r="EQ168" s="235">
        <v>132818</v>
      </c>
      <c r="ER168" s="235">
        <v>0</v>
      </c>
      <c r="ES168" s="235">
        <v>37095490</v>
      </c>
      <c r="ET168" s="254"/>
      <c r="EU168" s="254"/>
      <c r="EV168" s="254"/>
      <c r="EW168" s="254"/>
      <c r="EY168" s="397">
        <v>53.61690448045173</v>
      </c>
      <c r="EZ168" s="226">
        <v>3.4043644486275275E-2</v>
      </c>
      <c r="FA168" s="397">
        <v>-6.343578487679788</v>
      </c>
      <c r="FB168" s="226">
        <v>-8.8428828680181509E-2</v>
      </c>
      <c r="FC168" s="221">
        <v>0.27865803437922715</v>
      </c>
      <c r="FD168" s="226">
        <v>0.71758303022575354</v>
      </c>
      <c r="FE168" s="221">
        <v>3698.0940982428838</v>
      </c>
      <c r="FF168" s="226">
        <v>-7.8979466756122219E-3</v>
      </c>
      <c r="FG168" s="221">
        <v>0.16777394817686486</v>
      </c>
      <c r="FH168" s="226">
        <v>0</v>
      </c>
      <c r="FI168" s="232"/>
      <c r="FJ168" s="393">
        <v>2230.75</v>
      </c>
      <c r="FK168" s="430"/>
      <c r="FL168" s="468">
        <v>9.5182063240768472E-2</v>
      </c>
      <c r="FM168" s="469">
        <v>0</v>
      </c>
      <c r="FN168" s="472">
        <v>5.5277480638398018</v>
      </c>
      <c r="FO168" s="386">
        <v>0</v>
      </c>
      <c r="FQ168" s="390">
        <v>1007.64</v>
      </c>
      <c r="FR168" s="391">
        <v>15699702.959999999</v>
      </c>
      <c r="FS168" s="392">
        <v>1.8390804380043129E-2</v>
      </c>
      <c r="FT168" s="278">
        <v>294252.87008069007</v>
      </c>
      <c r="FV168" s="555">
        <v>0</v>
      </c>
      <c r="FW168" s="551">
        <v>0</v>
      </c>
      <c r="FX168" s="547">
        <v>359712</v>
      </c>
      <c r="FY168" s="545">
        <v>426384</v>
      </c>
      <c r="FZ168" s="555">
        <v>0</v>
      </c>
    </row>
    <row r="169" spans="1:182" x14ac:dyDescent="0.2">
      <c r="A169" s="65">
        <v>166</v>
      </c>
      <c r="B169" s="65">
        <v>415</v>
      </c>
      <c r="C169" s="66">
        <v>4215</v>
      </c>
      <c r="D169" s="67" t="s">
        <v>210</v>
      </c>
      <c r="E169" s="75"/>
      <c r="F169" s="220">
        <v>1431</v>
      </c>
      <c r="G169" s="220">
        <v>3404677.6666666665</v>
      </c>
      <c r="H169" s="214">
        <v>1.29</v>
      </c>
      <c r="I169" s="220">
        <v>2639285.0129198967</v>
      </c>
      <c r="J169" s="220">
        <v>687009.33333333337</v>
      </c>
      <c r="K169" s="209">
        <v>0</v>
      </c>
      <c r="L169" s="216">
        <v>1.65</v>
      </c>
      <c r="M169" s="220">
        <v>4354820.2713178284</v>
      </c>
      <c r="N169" s="220">
        <v>657445.34333333338</v>
      </c>
      <c r="O169" s="220">
        <v>36563</v>
      </c>
      <c r="P169" s="220">
        <v>5048828.6146511622</v>
      </c>
      <c r="Q169" s="221">
        <v>3528.1821206507075</v>
      </c>
      <c r="R169" s="221">
        <v>2681.4037114060652</v>
      </c>
      <c r="S169" s="221">
        <v>131.57966872510264</v>
      </c>
      <c r="T169" s="381">
        <v>3528.1821206507075</v>
      </c>
      <c r="U169" s="222">
        <v>2746.534559255173</v>
      </c>
      <c r="V169" s="222">
        <v>128.45941110631821</v>
      </c>
      <c r="W169" s="223">
        <v>-448343.7643427609</v>
      </c>
      <c r="X169" s="224">
        <v>-313.30801142051774</v>
      </c>
      <c r="Y169" s="225">
        <v>119.89519129681466</v>
      </c>
      <c r="Z169" s="223">
        <v>0</v>
      </c>
      <c r="AA169" s="224">
        <v>0</v>
      </c>
      <c r="AB169" s="226">
        <v>119.89519129681466</v>
      </c>
      <c r="AC169" s="227">
        <v>0</v>
      </c>
      <c r="AD169" s="228">
        <v>0</v>
      </c>
      <c r="AE169" s="229">
        <v>0</v>
      </c>
      <c r="AF169" s="230">
        <v>0</v>
      </c>
      <c r="AG169" s="231">
        <v>119.89519129681466</v>
      </c>
      <c r="AH169" s="223">
        <v>-448343.7643427609</v>
      </c>
      <c r="AI169" s="224">
        <v>-313.30801142051774</v>
      </c>
      <c r="AJ169" s="226">
        <v>119.89519129681466</v>
      </c>
      <c r="AK169" s="232">
        <v>0</v>
      </c>
      <c r="AL169" s="444">
        <v>0.42278127183787562</v>
      </c>
      <c r="AM169" s="232">
        <v>0</v>
      </c>
      <c r="AN169" s="232">
        <v>12.118099231306779</v>
      </c>
      <c r="AO169" s="232">
        <v>0</v>
      </c>
      <c r="AP169" s="223">
        <v>0</v>
      </c>
      <c r="AQ169" s="224">
        <v>131.57966872510264</v>
      </c>
      <c r="AR169" s="224">
        <v>0</v>
      </c>
      <c r="AS169" s="233">
        <v>0</v>
      </c>
      <c r="AT169" s="234">
        <v>0</v>
      </c>
      <c r="AU169" s="254"/>
      <c r="AV169" s="221">
        <v>663.62</v>
      </c>
      <c r="AW169" s="221">
        <v>949640.22</v>
      </c>
      <c r="AX169" s="271">
        <v>1.1223319908546215E-3</v>
      </c>
      <c r="AY169" s="298">
        <v>17676.728855960289</v>
      </c>
      <c r="AZ169" s="213"/>
      <c r="BA169" s="221">
        <v>15.898261381107337</v>
      </c>
      <c r="BB169" s="272">
        <v>-0.86669472037108652</v>
      </c>
      <c r="BC169" s="221">
        <v>2.5505563888061169E-3</v>
      </c>
      <c r="BD169" s="272">
        <v>0.39993542062308257</v>
      </c>
      <c r="BE169" s="221">
        <v>-0.23127814472068822</v>
      </c>
      <c r="BF169" s="272">
        <v>-0.56923793892865171</v>
      </c>
      <c r="BG169" s="221">
        <v>2416.0764993807297</v>
      </c>
      <c r="BH169" s="272">
        <v>-0.34938009134994902</v>
      </c>
      <c r="BI169" s="221">
        <v>-0.17165428683167666</v>
      </c>
      <c r="BJ169" s="445">
        <v>0</v>
      </c>
      <c r="BL169" s="412">
        <v>493.5</v>
      </c>
      <c r="BM169" s="425"/>
      <c r="BN169" s="235">
        <v>1430</v>
      </c>
      <c r="BO169" s="302">
        <v>1.29</v>
      </c>
      <c r="BP169" s="232">
        <v>1.29</v>
      </c>
      <c r="BQ169" s="71">
        <v>528564720</v>
      </c>
      <c r="BR169" s="235">
        <v>1441</v>
      </c>
      <c r="BS169" s="302">
        <v>1.29</v>
      </c>
      <c r="BT169" s="232">
        <v>1.29</v>
      </c>
      <c r="BU169" s="71">
        <v>523334480</v>
      </c>
      <c r="BV169" s="235">
        <v>1451</v>
      </c>
      <c r="BW169" s="302">
        <v>1.49</v>
      </c>
      <c r="BX169" s="232">
        <v>1.49</v>
      </c>
      <c r="BY169" s="71">
        <v>521934780</v>
      </c>
      <c r="BZ169" s="463">
        <v>-20468</v>
      </c>
      <c r="CA169" s="235">
        <v>1848945</v>
      </c>
      <c r="CB169" s="235">
        <v>69571</v>
      </c>
      <c r="CC169" s="235">
        <v>-30816</v>
      </c>
      <c r="CD169" s="235">
        <v>-280</v>
      </c>
      <c r="CE169" s="235">
        <v>7000</v>
      </c>
      <c r="CF169" s="235">
        <v>208691</v>
      </c>
      <c r="CG169" s="235">
        <v>17158</v>
      </c>
      <c r="CH169" s="235">
        <v>-14956</v>
      </c>
      <c r="CI169" s="235">
        <v>42821</v>
      </c>
      <c r="CJ169" s="235">
        <v>1533</v>
      </c>
      <c r="CK169" s="235">
        <v>566262</v>
      </c>
      <c r="CL169" s="235">
        <v>48874</v>
      </c>
      <c r="CM169" s="235">
        <v>-1650</v>
      </c>
      <c r="CN169" s="235">
        <v>0</v>
      </c>
      <c r="CO169" s="235">
        <v>0</v>
      </c>
      <c r="CP169" s="235">
        <v>9213</v>
      </c>
      <c r="CQ169" s="235">
        <v>2396</v>
      </c>
      <c r="CR169" s="235">
        <v>-1</v>
      </c>
      <c r="CS169" s="235">
        <v>0</v>
      </c>
      <c r="CT169" s="235">
        <v>7262</v>
      </c>
      <c r="CU169" s="235">
        <v>9668</v>
      </c>
      <c r="CV169" s="235">
        <v>0</v>
      </c>
      <c r="CW169" s="235">
        <v>2771223</v>
      </c>
      <c r="CX169" s="463">
        <v>-15891</v>
      </c>
      <c r="CY169" s="544">
        <v>1936959</v>
      </c>
      <c r="CZ169" s="544">
        <v>65908</v>
      </c>
      <c r="DA169" s="544">
        <v>-34293</v>
      </c>
      <c r="DB169" s="544">
        <v>-255</v>
      </c>
      <c r="DC169" s="544">
        <v>5000</v>
      </c>
      <c r="DD169" s="544">
        <v>211168</v>
      </c>
      <c r="DE169" s="544">
        <v>11122</v>
      </c>
      <c r="DF169" s="544">
        <v>-13171</v>
      </c>
      <c r="DG169" s="544">
        <v>54917</v>
      </c>
      <c r="DH169" s="544">
        <v>796</v>
      </c>
      <c r="DI169" s="544">
        <v>1085202</v>
      </c>
      <c r="DJ169" s="544">
        <v>226990</v>
      </c>
      <c r="DK169" s="544">
        <v>-9968</v>
      </c>
      <c r="DL169" s="544">
        <v>0</v>
      </c>
      <c r="DM169" s="544">
        <v>400</v>
      </c>
      <c r="DN169" s="544">
        <v>2135</v>
      </c>
      <c r="DO169" s="544">
        <v>2842</v>
      </c>
      <c r="DP169" s="544">
        <v>-86</v>
      </c>
      <c r="DQ169" s="544">
        <v>0</v>
      </c>
      <c r="DR169" s="544">
        <v>487</v>
      </c>
      <c r="DS169" s="544">
        <v>13477</v>
      </c>
      <c r="DT169" s="544">
        <v>0</v>
      </c>
      <c r="DU169" s="544">
        <v>3543739</v>
      </c>
      <c r="DV169" s="463">
        <v>-19606</v>
      </c>
      <c r="DW169" s="235">
        <v>2286088</v>
      </c>
      <c r="DX169" s="235">
        <v>56523</v>
      </c>
      <c r="DY169" s="235">
        <v>-38504</v>
      </c>
      <c r="DZ169" s="235">
        <v>-228</v>
      </c>
      <c r="EA169" s="235">
        <v>-2000</v>
      </c>
      <c r="EB169" s="235">
        <v>219534</v>
      </c>
      <c r="EC169" s="235">
        <v>13147</v>
      </c>
      <c r="ED169" s="235">
        <v>-15852</v>
      </c>
      <c r="EE169" s="235">
        <v>40086</v>
      </c>
      <c r="EF169" s="235">
        <v>1136</v>
      </c>
      <c r="EG169" s="235">
        <v>2156915</v>
      </c>
      <c r="EH169" s="235">
        <v>181872</v>
      </c>
      <c r="EI169" s="235">
        <v>-7043</v>
      </c>
      <c r="EJ169" s="235">
        <v>0</v>
      </c>
      <c r="EK169" s="235">
        <v>-4900</v>
      </c>
      <c r="EL169" s="235">
        <v>4054</v>
      </c>
      <c r="EM169" s="235">
        <v>27949</v>
      </c>
      <c r="EN169" s="235">
        <v>-90</v>
      </c>
      <c r="EO169" s="235">
        <v>0</v>
      </c>
      <c r="EP169" s="235">
        <v>35</v>
      </c>
      <c r="EQ169" s="235">
        <v>10083</v>
      </c>
      <c r="ER169" s="235">
        <v>0</v>
      </c>
      <c r="ES169" s="235">
        <v>4909199</v>
      </c>
      <c r="ET169" s="254"/>
      <c r="EU169" s="254"/>
      <c r="EV169" s="254"/>
      <c r="EW169" s="254"/>
      <c r="EY169" s="397">
        <v>17.847878086941751</v>
      </c>
      <c r="EZ169" s="226">
        <v>-0.80888404387668955</v>
      </c>
      <c r="FA169" s="397">
        <v>1.1040830644271677</v>
      </c>
      <c r="FB169" s="226">
        <v>0.43334971515411724</v>
      </c>
      <c r="FC169" s="221">
        <v>-0.26783967413676607</v>
      </c>
      <c r="FD169" s="226">
        <v>-0.64006561940540607</v>
      </c>
      <c r="FE169" s="221">
        <v>2078.7508402106782</v>
      </c>
      <c r="FF169" s="226">
        <v>-0.46945553596003053</v>
      </c>
      <c r="FG169" s="221">
        <v>-0.13653610304198693</v>
      </c>
      <c r="FH169" s="226">
        <v>0</v>
      </c>
      <c r="FI169" s="232"/>
      <c r="FJ169" s="393">
        <v>493.5</v>
      </c>
      <c r="FK169" s="430"/>
      <c r="FL169" s="468">
        <v>0.41994447015270708</v>
      </c>
      <c r="FM169" s="469">
        <v>0</v>
      </c>
      <c r="FN169" s="472">
        <v>12.036788523831559</v>
      </c>
      <c r="FO169" s="386">
        <v>63.040406888975198</v>
      </c>
      <c r="FQ169" s="390">
        <v>686.22</v>
      </c>
      <c r="FR169" s="391">
        <v>988614.28000000014</v>
      </c>
      <c r="FS169" s="392">
        <v>1.1580736194258027E-3</v>
      </c>
      <c r="FT169" s="278">
        <v>18529.177910812843</v>
      </c>
      <c r="FV169" s="555">
        <v>0</v>
      </c>
      <c r="FW169" s="551">
        <v>0</v>
      </c>
      <c r="FX169" s="547">
        <v>109689</v>
      </c>
      <c r="FY169" s="545">
        <v>115804</v>
      </c>
      <c r="FZ169" s="555">
        <v>0</v>
      </c>
    </row>
    <row r="170" spans="1:182" x14ac:dyDescent="0.2">
      <c r="A170" s="65">
        <v>167</v>
      </c>
      <c r="B170" s="65">
        <v>332</v>
      </c>
      <c r="C170" s="66">
        <v>4112</v>
      </c>
      <c r="D170" s="67" t="s">
        <v>427</v>
      </c>
      <c r="E170" s="75"/>
      <c r="F170" s="220">
        <v>3283.3333333333335</v>
      </c>
      <c r="G170" s="220">
        <v>5860131.666666667</v>
      </c>
      <c r="H170" s="214">
        <v>1.55</v>
      </c>
      <c r="I170" s="220">
        <v>3780730.1075268816</v>
      </c>
      <c r="J170" s="220">
        <v>544257</v>
      </c>
      <c r="K170" s="209">
        <v>0</v>
      </c>
      <c r="L170" s="216">
        <v>1.65</v>
      </c>
      <c r="M170" s="220">
        <v>6238204.6774193542</v>
      </c>
      <c r="N170" s="220">
        <v>654786.05333333334</v>
      </c>
      <c r="O170" s="220">
        <v>4868</v>
      </c>
      <c r="P170" s="220">
        <v>6897858.7307526879</v>
      </c>
      <c r="Q170" s="221">
        <v>2100.8706794170621</v>
      </c>
      <c r="R170" s="221">
        <v>2681.4037114060652</v>
      </c>
      <c r="S170" s="221">
        <v>78.349659563774338</v>
      </c>
      <c r="T170" s="381">
        <v>2100.8706794170621</v>
      </c>
      <c r="U170" s="222">
        <v>2746.534559255173</v>
      </c>
      <c r="V170" s="222">
        <v>76.491689221154118</v>
      </c>
      <c r="W170" s="223">
        <v>705250.87836130708</v>
      </c>
      <c r="X170" s="224">
        <v>214.79722183593108</v>
      </c>
      <c r="Y170" s="225">
        <v>86.360285525177844</v>
      </c>
      <c r="Z170" s="223">
        <v>0</v>
      </c>
      <c r="AA170" s="224">
        <v>0</v>
      </c>
      <c r="AB170" s="226">
        <v>86.360285525177844</v>
      </c>
      <c r="AC170" s="227">
        <v>0</v>
      </c>
      <c r="AD170" s="228">
        <v>0</v>
      </c>
      <c r="AE170" s="229">
        <v>0</v>
      </c>
      <c r="AF170" s="230">
        <v>0</v>
      </c>
      <c r="AG170" s="231">
        <v>86.360285525177844</v>
      </c>
      <c r="AH170" s="223">
        <v>705250.87836130708</v>
      </c>
      <c r="AI170" s="224">
        <v>214.79722183593108</v>
      </c>
      <c r="AJ170" s="226">
        <v>86.360285525177844</v>
      </c>
      <c r="AK170" s="232">
        <v>0</v>
      </c>
      <c r="AL170" s="444">
        <v>0.7056852791878172</v>
      </c>
      <c r="AM170" s="232">
        <v>24599.824238782105</v>
      </c>
      <c r="AN170" s="232">
        <v>15.74954314720812</v>
      </c>
      <c r="AO170" s="232">
        <v>91545.469676591281</v>
      </c>
      <c r="AP170" s="223">
        <v>116145.29391537339</v>
      </c>
      <c r="AQ170" s="224">
        <v>78.349659563774338</v>
      </c>
      <c r="AR170" s="224">
        <v>0</v>
      </c>
      <c r="AS170" s="233">
        <v>0</v>
      </c>
      <c r="AT170" s="234">
        <v>116145.29391537339</v>
      </c>
      <c r="AU170" s="254"/>
      <c r="AV170" s="221">
        <v>452.2</v>
      </c>
      <c r="AW170" s="221">
        <v>1484723.3333333333</v>
      </c>
      <c r="AX170" s="271">
        <v>1.7547197975337544E-3</v>
      </c>
      <c r="AY170" s="298">
        <v>27636.836811156631</v>
      </c>
      <c r="AZ170" s="213"/>
      <c r="BA170" s="221">
        <v>9.6750802653454837</v>
      </c>
      <c r="BB170" s="272">
        <v>-1.0155239263444908</v>
      </c>
      <c r="BC170" s="221">
        <v>-5.4212664804121928</v>
      </c>
      <c r="BD170" s="272">
        <v>-0.12666082276303126</v>
      </c>
      <c r="BE170" s="221">
        <v>-0.341255015677425</v>
      </c>
      <c r="BF170" s="272">
        <v>-0.8216556128587561</v>
      </c>
      <c r="BG170" s="221">
        <v>3420.8981649485499</v>
      </c>
      <c r="BH170" s="272">
        <v>-6.1916643570283529E-2</v>
      </c>
      <c r="BI170" s="221">
        <v>-0.47548092959899863</v>
      </c>
      <c r="BJ170" s="445">
        <v>0</v>
      </c>
      <c r="BL170" s="412">
        <v>552.75</v>
      </c>
      <c r="BM170" s="425"/>
      <c r="BN170" s="235">
        <v>3286</v>
      </c>
      <c r="BO170" s="302">
        <v>1.55</v>
      </c>
      <c r="BP170" s="232">
        <v>1.55</v>
      </c>
      <c r="BQ170" s="71">
        <v>526334760</v>
      </c>
      <c r="BR170" s="235">
        <v>3281</v>
      </c>
      <c r="BS170" s="302">
        <v>1.55</v>
      </c>
      <c r="BT170" s="232">
        <v>1.55</v>
      </c>
      <c r="BU170" s="71">
        <v>520855920</v>
      </c>
      <c r="BV170" s="235">
        <v>3296</v>
      </c>
      <c r="BW170" s="302">
        <v>1.55</v>
      </c>
      <c r="BX170" s="232">
        <v>1.55</v>
      </c>
      <c r="BY170" s="71">
        <v>526945900</v>
      </c>
      <c r="BZ170" s="463">
        <v>-53603</v>
      </c>
      <c r="CA170" s="235">
        <v>5231518</v>
      </c>
      <c r="CB170" s="235">
        <v>68951</v>
      </c>
      <c r="CC170" s="235">
        <v>-67513</v>
      </c>
      <c r="CD170" s="235">
        <v>-3423</v>
      </c>
      <c r="CE170" s="235">
        <v>0</v>
      </c>
      <c r="CF170" s="235">
        <v>603253</v>
      </c>
      <c r="CG170" s="235">
        <v>17813</v>
      </c>
      <c r="CH170" s="235">
        <v>-22536</v>
      </c>
      <c r="CI170" s="235">
        <v>76117</v>
      </c>
      <c r="CJ170" s="235">
        <v>975</v>
      </c>
      <c r="CK170" s="235">
        <v>84956</v>
      </c>
      <c r="CL170" s="235">
        <v>99416</v>
      </c>
      <c r="CM170" s="235">
        <v>-4207</v>
      </c>
      <c r="CN170" s="235">
        <v>0</v>
      </c>
      <c r="CO170" s="235">
        <v>0</v>
      </c>
      <c r="CP170" s="235">
        <v>10670</v>
      </c>
      <c r="CQ170" s="235">
        <v>389</v>
      </c>
      <c r="CR170" s="235">
        <v>-221</v>
      </c>
      <c r="CS170" s="235">
        <v>0</v>
      </c>
      <c r="CT170" s="235">
        <v>6968</v>
      </c>
      <c r="CU170" s="235">
        <v>9331</v>
      </c>
      <c r="CV170" s="235">
        <v>0</v>
      </c>
      <c r="CW170" s="235">
        <v>6058854</v>
      </c>
      <c r="CX170" s="463">
        <v>-22814</v>
      </c>
      <c r="CY170" s="544">
        <v>5074603</v>
      </c>
      <c r="CZ170" s="544">
        <v>53257</v>
      </c>
      <c r="DA170" s="544">
        <v>-283586</v>
      </c>
      <c r="DB170" s="544">
        <v>-3216</v>
      </c>
      <c r="DC170" s="544">
        <v>0</v>
      </c>
      <c r="DD170" s="544">
        <v>622771</v>
      </c>
      <c r="DE170" s="544">
        <v>16878</v>
      </c>
      <c r="DF170" s="544">
        <v>-24941</v>
      </c>
      <c r="DG170" s="544">
        <v>62630</v>
      </c>
      <c r="DH170" s="544">
        <v>1669</v>
      </c>
      <c r="DI170" s="544">
        <v>248686</v>
      </c>
      <c r="DJ170" s="544">
        <v>107952</v>
      </c>
      <c r="DK170" s="544">
        <v>-3339</v>
      </c>
      <c r="DL170" s="544">
        <v>-185</v>
      </c>
      <c r="DM170" s="544">
        <v>0</v>
      </c>
      <c r="DN170" s="544">
        <v>3397</v>
      </c>
      <c r="DO170" s="544">
        <v>1620</v>
      </c>
      <c r="DP170" s="544">
        <v>-109</v>
      </c>
      <c r="DQ170" s="544">
        <v>0</v>
      </c>
      <c r="DR170" s="544">
        <v>249</v>
      </c>
      <c r="DS170" s="544">
        <v>9019</v>
      </c>
      <c r="DT170" s="544">
        <v>0</v>
      </c>
      <c r="DU170" s="544">
        <v>5864541</v>
      </c>
      <c r="DV170" s="463">
        <v>-54554</v>
      </c>
      <c r="DW170" s="235">
        <v>5217059</v>
      </c>
      <c r="DX170" s="235">
        <v>134736</v>
      </c>
      <c r="DY170" s="235">
        <v>-98917</v>
      </c>
      <c r="DZ170" s="235">
        <v>-1097</v>
      </c>
      <c r="EA170" s="235">
        <v>0</v>
      </c>
      <c r="EB170" s="235">
        <v>636005</v>
      </c>
      <c r="EC170" s="235">
        <v>24216</v>
      </c>
      <c r="ED170" s="235">
        <v>-18251</v>
      </c>
      <c r="EE170" s="235">
        <v>71791</v>
      </c>
      <c r="EF170" s="235">
        <v>571</v>
      </c>
      <c r="EG170" s="235">
        <v>286249</v>
      </c>
      <c r="EH170" s="235">
        <v>60267</v>
      </c>
      <c r="EI170" s="235">
        <v>-7008</v>
      </c>
      <c r="EJ170" s="235">
        <v>0</v>
      </c>
      <c r="EK170" s="235">
        <v>0</v>
      </c>
      <c r="EL170" s="235">
        <v>3425</v>
      </c>
      <c r="EM170" s="235">
        <v>409</v>
      </c>
      <c r="EN170" s="235">
        <v>-132</v>
      </c>
      <c r="EO170" s="235">
        <v>0</v>
      </c>
      <c r="EP170" s="235">
        <v>0</v>
      </c>
      <c r="EQ170" s="235">
        <v>11252</v>
      </c>
      <c r="ER170" s="235">
        <v>0</v>
      </c>
      <c r="ES170" s="235">
        <v>6266021</v>
      </c>
      <c r="ET170" s="254"/>
      <c r="EU170" s="254"/>
      <c r="EV170" s="254"/>
      <c r="EW170" s="254"/>
      <c r="EY170" s="397">
        <v>8.8056574930386446</v>
      </c>
      <c r="EZ170" s="226">
        <v>-1.0219717029880844</v>
      </c>
      <c r="FA170" s="397">
        <v>-5.8282965081798608</v>
      </c>
      <c r="FB170" s="226">
        <v>-5.2328493152519778E-2</v>
      </c>
      <c r="FC170" s="221">
        <v>-0.25125958699974843</v>
      </c>
      <c r="FD170" s="226">
        <v>-0.59887618244790386</v>
      </c>
      <c r="FE170" s="221">
        <v>3524.6369442428154</v>
      </c>
      <c r="FF170" s="226">
        <v>-5.7338030146052939E-2</v>
      </c>
      <c r="FG170" s="221">
        <v>-0.4039595871106138</v>
      </c>
      <c r="FH170" s="226">
        <v>0</v>
      </c>
      <c r="FI170" s="232"/>
      <c r="FJ170" s="393">
        <v>470.25</v>
      </c>
      <c r="FK170" s="430"/>
      <c r="FL170" s="468">
        <v>0.70475514549325768</v>
      </c>
      <c r="FM170" s="469">
        <v>26257.948355436012</v>
      </c>
      <c r="FN170" s="472">
        <v>15.728784345533814</v>
      </c>
      <c r="FO170" s="386">
        <v>95661.61314473486</v>
      </c>
      <c r="FQ170" s="390">
        <v>479.33</v>
      </c>
      <c r="FR170" s="391">
        <v>1575877.2633333332</v>
      </c>
      <c r="FS170" s="392">
        <v>1.8459999243782537E-3</v>
      </c>
      <c r="FT170" s="278">
        <v>29535.998790052061</v>
      </c>
      <c r="FV170" s="555">
        <v>0</v>
      </c>
      <c r="FW170" s="551">
        <v>0</v>
      </c>
      <c r="FX170" s="547">
        <v>14604</v>
      </c>
      <c r="FY170" s="545">
        <v>14361</v>
      </c>
      <c r="FZ170" s="555">
        <v>0</v>
      </c>
    </row>
    <row r="171" spans="1:182" x14ac:dyDescent="0.2">
      <c r="A171" s="65">
        <v>168</v>
      </c>
      <c r="B171" s="65">
        <v>587</v>
      </c>
      <c r="C171" s="66">
        <v>1217</v>
      </c>
      <c r="D171" s="67" t="s">
        <v>60</v>
      </c>
      <c r="E171" s="75"/>
      <c r="F171" s="220">
        <v>4050.3333333333335</v>
      </c>
      <c r="G171" s="220">
        <v>8939365.333333334</v>
      </c>
      <c r="H171" s="214">
        <v>1.9133333333333333</v>
      </c>
      <c r="I171" s="220">
        <v>4672525.6752287513</v>
      </c>
      <c r="J171" s="220">
        <v>1041260</v>
      </c>
      <c r="K171" s="209">
        <v>0</v>
      </c>
      <c r="L171" s="216">
        <v>1.65</v>
      </c>
      <c r="M171" s="220">
        <v>7709667.3641274394</v>
      </c>
      <c r="N171" s="220">
        <v>840723.6066666668</v>
      </c>
      <c r="O171" s="220">
        <v>2769.6666666666665</v>
      </c>
      <c r="P171" s="220">
        <v>8553160.6374607738</v>
      </c>
      <c r="Q171" s="221">
        <v>2111.7177114955412</v>
      </c>
      <c r="R171" s="221">
        <v>2681.4037114060652</v>
      </c>
      <c r="S171" s="221">
        <v>78.754187685829891</v>
      </c>
      <c r="T171" s="381">
        <v>2111.7177114955412</v>
      </c>
      <c r="U171" s="222">
        <v>2746.534559255173</v>
      </c>
      <c r="V171" s="222">
        <v>76.886624432944089</v>
      </c>
      <c r="W171" s="223">
        <v>853744.7321392427</v>
      </c>
      <c r="X171" s="224">
        <v>210.78381996689393</v>
      </c>
      <c r="Y171" s="225">
        <v>86.615138242072831</v>
      </c>
      <c r="Z171" s="223">
        <v>0</v>
      </c>
      <c r="AA171" s="224">
        <v>0</v>
      </c>
      <c r="AB171" s="226">
        <v>86.615138242072831</v>
      </c>
      <c r="AC171" s="227">
        <v>0</v>
      </c>
      <c r="AD171" s="228">
        <v>0</v>
      </c>
      <c r="AE171" s="229">
        <v>0</v>
      </c>
      <c r="AF171" s="230">
        <v>0</v>
      </c>
      <c r="AG171" s="231">
        <v>86.615138242072831</v>
      </c>
      <c r="AH171" s="223">
        <v>853744.7321392427</v>
      </c>
      <c r="AI171" s="224">
        <v>210.78381996689393</v>
      </c>
      <c r="AJ171" s="226">
        <v>86.615138242072831</v>
      </c>
      <c r="AK171" s="232">
        <v>0</v>
      </c>
      <c r="AL171" s="444">
        <v>0.14591391655007818</v>
      </c>
      <c r="AM171" s="232">
        <v>0</v>
      </c>
      <c r="AN171" s="232">
        <v>6.0074067977944203</v>
      </c>
      <c r="AO171" s="232">
        <v>0</v>
      </c>
      <c r="AP171" s="223">
        <v>0</v>
      </c>
      <c r="AQ171" s="224">
        <v>78.754187685829891</v>
      </c>
      <c r="AR171" s="224">
        <v>0</v>
      </c>
      <c r="AS171" s="233">
        <v>0</v>
      </c>
      <c r="AT171" s="234">
        <v>0</v>
      </c>
      <c r="AU171" s="254"/>
      <c r="AV171" s="221">
        <v>829.66</v>
      </c>
      <c r="AW171" s="221">
        <v>3360399.5533333332</v>
      </c>
      <c r="AX171" s="271">
        <v>3.9714871393711415E-3</v>
      </c>
      <c r="AY171" s="298">
        <v>62550.922445095479</v>
      </c>
      <c r="AZ171" s="213"/>
      <c r="BA171" s="221">
        <v>91.53986288612839</v>
      </c>
      <c r="BB171" s="272">
        <v>0.94229641794495744</v>
      </c>
      <c r="BC171" s="221">
        <v>-3.124714300106858</v>
      </c>
      <c r="BD171" s="272">
        <v>9.6310516919596384E-2</v>
      </c>
      <c r="BE171" s="221">
        <v>0.26323903315808034</v>
      </c>
      <c r="BF171" s="272">
        <v>0.56577231070595246</v>
      </c>
      <c r="BG171" s="221">
        <v>1900.3699103185754</v>
      </c>
      <c r="BH171" s="272">
        <v>-0.49691551899294717</v>
      </c>
      <c r="BI171" s="221">
        <v>0.52532369114086341</v>
      </c>
      <c r="BJ171" s="445">
        <v>0</v>
      </c>
      <c r="BL171" s="412">
        <v>731.78</v>
      </c>
      <c r="BM171" s="425"/>
      <c r="BN171" s="235">
        <v>4070</v>
      </c>
      <c r="BO171" s="302">
        <v>1.93</v>
      </c>
      <c r="BP171" s="232">
        <v>1.93</v>
      </c>
      <c r="BQ171" s="71">
        <v>631473330</v>
      </c>
      <c r="BR171" s="235">
        <v>4065</v>
      </c>
      <c r="BS171" s="302">
        <v>1.88</v>
      </c>
      <c r="BT171" s="232">
        <v>1.88</v>
      </c>
      <c r="BU171" s="71">
        <v>774972000</v>
      </c>
      <c r="BV171" s="235">
        <v>4051</v>
      </c>
      <c r="BW171" s="302">
        <v>1.88</v>
      </c>
      <c r="BX171" s="232">
        <v>1.88</v>
      </c>
      <c r="BY171" s="71">
        <v>815180670</v>
      </c>
      <c r="BZ171" s="463">
        <v>-21908</v>
      </c>
      <c r="CA171" s="235">
        <v>7904642</v>
      </c>
      <c r="CB171" s="235">
        <v>228810</v>
      </c>
      <c r="CC171" s="235">
        <v>-255250</v>
      </c>
      <c r="CD171" s="235">
        <v>-587</v>
      </c>
      <c r="CE171" s="235">
        <v>60000</v>
      </c>
      <c r="CF171" s="235">
        <v>565983</v>
      </c>
      <c r="CG171" s="235">
        <v>54531</v>
      </c>
      <c r="CH171" s="235">
        <v>-43344</v>
      </c>
      <c r="CI171" s="235">
        <v>243428</v>
      </c>
      <c r="CJ171" s="235">
        <v>1599</v>
      </c>
      <c r="CK171" s="235">
        <v>456113</v>
      </c>
      <c r="CL171" s="235">
        <v>127281</v>
      </c>
      <c r="CM171" s="235">
        <v>-77881</v>
      </c>
      <c r="CN171" s="235">
        <v>0</v>
      </c>
      <c r="CO171" s="235">
        <v>90000</v>
      </c>
      <c r="CP171" s="235">
        <v>-1951</v>
      </c>
      <c r="CQ171" s="235">
        <v>3976</v>
      </c>
      <c r="CR171" s="235">
        <v>-2109</v>
      </c>
      <c r="CS171" s="235">
        <v>0</v>
      </c>
      <c r="CT171" s="235">
        <v>2885</v>
      </c>
      <c r="CU171" s="235">
        <v>15609</v>
      </c>
      <c r="CV171" s="235">
        <v>0</v>
      </c>
      <c r="CW171" s="235">
        <v>9351827</v>
      </c>
      <c r="CX171" s="463">
        <v>-27365</v>
      </c>
      <c r="CY171" s="544">
        <v>7598907</v>
      </c>
      <c r="CZ171" s="544">
        <v>347154</v>
      </c>
      <c r="DA171" s="544">
        <v>-269554</v>
      </c>
      <c r="DB171" s="544">
        <v>-580</v>
      </c>
      <c r="DC171" s="544">
        <v>0</v>
      </c>
      <c r="DD171" s="544">
        <v>632045</v>
      </c>
      <c r="DE171" s="544">
        <v>77716</v>
      </c>
      <c r="DF171" s="544">
        <v>-44029</v>
      </c>
      <c r="DG171" s="544">
        <v>260458</v>
      </c>
      <c r="DH171" s="544">
        <v>1812</v>
      </c>
      <c r="DI171" s="544">
        <v>287513</v>
      </c>
      <c r="DJ171" s="544">
        <v>95580</v>
      </c>
      <c r="DK171" s="544">
        <v>-52865</v>
      </c>
      <c r="DL171" s="544">
        <v>0</v>
      </c>
      <c r="DM171" s="544">
        <v>-60000</v>
      </c>
      <c r="DN171" s="544">
        <v>3678</v>
      </c>
      <c r="DO171" s="544">
        <v>2889</v>
      </c>
      <c r="DP171" s="544">
        <v>-4730</v>
      </c>
      <c r="DQ171" s="544">
        <v>0</v>
      </c>
      <c r="DR171" s="544">
        <v>57</v>
      </c>
      <c r="DS171" s="544">
        <v>18434</v>
      </c>
      <c r="DT171" s="544">
        <v>0</v>
      </c>
      <c r="DU171" s="544">
        <v>8867120</v>
      </c>
      <c r="DV171" s="463">
        <v>-63863</v>
      </c>
      <c r="DW171" s="235">
        <v>7258111</v>
      </c>
      <c r="DX171" s="235">
        <v>193863</v>
      </c>
      <c r="DY171" s="235">
        <v>-203210</v>
      </c>
      <c r="DZ171" s="235">
        <v>-452</v>
      </c>
      <c r="EA171" s="235">
        <v>-20000</v>
      </c>
      <c r="EB171" s="235">
        <v>818096</v>
      </c>
      <c r="EC171" s="235">
        <v>58678</v>
      </c>
      <c r="ED171" s="235">
        <v>-37420</v>
      </c>
      <c r="EE171" s="235">
        <v>183876</v>
      </c>
      <c r="EF171" s="235">
        <v>1669</v>
      </c>
      <c r="EG171" s="235">
        <v>474603</v>
      </c>
      <c r="EH171" s="235">
        <v>68129</v>
      </c>
      <c r="EI171" s="235">
        <v>-42758</v>
      </c>
      <c r="EJ171" s="235">
        <v>0</v>
      </c>
      <c r="EK171" s="235">
        <v>-30000</v>
      </c>
      <c r="EL171" s="235">
        <v>4966</v>
      </c>
      <c r="EM171" s="235">
        <v>4622</v>
      </c>
      <c r="EN171" s="235">
        <v>-1131</v>
      </c>
      <c r="EO171" s="235">
        <v>0</v>
      </c>
      <c r="EP171" s="235">
        <v>-32</v>
      </c>
      <c r="EQ171" s="235">
        <v>19936</v>
      </c>
      <c r="ER171" s="235">
        <v>0</v>
      </c>
      <c r="ES171" s="235">
        <v>8687683</v>
      </c>
      <c r="ET171" s="254"/>
      <c r="EU171" s="254"/>
      <c r="EV171" s="254"/>
      <c r="EW171" s="254"/>
      <c r="EY171" s="397">
        <v>97.422929407489178</v>
      </c>
      <c r="EZ171" s="226">
        <v>1.0663700746744311</v>
      </c>
      <c r="FA171" s="397">
        <v>-4.5584441393879791</v>
      </c>
      <c r="FB171" s="226">
        <v>3.6636575310522487E-2</v>
      </c>
      <c r="FC171" s="221">
        <v>9.7514267538516483E-2</v>
      </c>
      <c r="FD171" s="226">
        <v>0.26757274361684752</v>
      </c>
      <c r="FE171" s="221">
        <v>2070.4067552557608</v>
      </c>
      <c r="FF171" s="226">
        <v>-0.4718338308134985</v>
      </c>
      <c r="FG171" s="221">
        <v>0.46060330610382494</v>
      </c>
      <c r="FH171" s="226">
        <v>0</v>
      </c>
      <c r="FI171" s="232"/>
      <c r="FJ171" s="393">
        <v>731.78</v>
      </c>
      <c r="FK171" s="430"/>
      <c r="FL171" s="468">
        <v>0.14549483013293943</v>
      </c>
      <c r="FM171" s="469">
        <v>0</v>
      </c>
      <c r="FN171" s="472">
        <v>5.990152634170359</v>
      </c>
      <c r="FO171" s="386">
        <v>0</v>
      </c>
      <c r="FQ171" s="390">
        <v>825.17</v>
      </c>
      <c r="FR171" s="391">
        <v>3351840.54</v>
      </c>
      <c r="FS171" s="392">
        <v>3.9263828010818701E-3</v>
      </c>
      <c r="FT171" s="278">
        <v>62822.124817309923</v>
      </c>
      <c r="FV171" s="555">
        <v>0</v>
      </c>
      <c r="FW171" s="551">
        <v>0</v>
      </c>
      <c r="FX171" s="547">
        <v>8309</v>
      </c>
      <c r="FY171" s="545">
        <v>13862</v>
      </c>
      <c r="FZ171" s="555">
        <v>0</v>
      </c>
    </row>
    <row r="172" spans="1:182" x14ac:dyDescent="0.2">
      <c r="A172" s="65">
        <v>169</v>
      </c>
      <c r="B172" s="65">
        <v>543</v>
      </c>
      <c r="C172" s="66">
        <v>2213</v>
      </c>
      <c r="D172" s="67" t="s">
        <v>125</v>
      </c>
      <c r="E172" s="75">
        <v>351</v>
      </c>
      <c r="F172" s="220">
        <v>570.33333333333337</v>
      </c>
      <c r="G172" s="220">
        <v>1337473</v>
      </c>
      <c r="H172" s="214">
        <v>1.4799999999999998</v>
      </c>
      <c r="I172" s="220">
        <v>903697.9729729729</v>
      </c>
      <c r="J172" s="220">
        <v>161722.66666666666</v>
      </c>
      <c r="K172" s="209">
        <v>0</v>
      </c>
      <c r="L172" s="216">
        <v>1.65</v>
      </c>
      <c r="M172" s="220">
        <v>1491101.6554054052</v>
      </c>
      <c r="N172" s="220">
        <v>133814.32999999999</v>
      </c>
      <c r="O172" s="220">
        <v>2894</v>
      </c>
      <c r="P172" s="220">
        <v>1627809.9854054053</v>
      </c>
      <c r="Q172" s="221">
        <v>2854.1379054448953</v>
      </c>
      <c r="R172" s="221">
        <v>2681.4037114060652</v>
      </c>
      <c r="S172" s="221">
        <v>106.44193163841979</v>
      </c>
      <c r="T172" s="381">
        <v>2854.1379054448953</v>
      </c>
      <c r="U172" s="222">
        <v>2746.534559255173</v>
      </c>
      <c r="V172" s="222">
        <v>103.91778599060859</v>
      </c>
      <c r="W172" s="223">
        <v>-36450.945406720653</v>
      </c>
      <c r="X172" s="224">
        <v>-63.91165179436701</v>
      </c>
      <c r="Y172" s="225">
        <v>104.05841693220447</v>
      </c>
      <c r="Z172" s="223">
        <v>0</v>
      </c>
      <c r="AA172" s="224">
        <v>0</v>
      </c>
      <c r="AB172" s="226">
        <v>104.05841693220447</v>
      </c>
      <c r="AC172" s="227">
        <v>0</v>
      </c>
      <c r="AD172" s="228">
        <v>0</v>
      </c>
      <c r="AE172" s="229">
        <v>0</v>
      </c>
      <c r="AF172" s="230">
        <v>0</v>
      </c>
      <c r="AG172" s="231">
        <v>104.05841693220447</v>
      </c>
      <c r="AH172" s="223">
        <v>-36450.945406720653</v>
      </c>
      <c r="AI172" s="224">
        <v>-63.91165179436701</v>
      </c>
      <c r="AJ172" s="226">
        <v>104.05841693220447</v>
      </c>
      <c r="AK172" s="232">
        <v>0</v>
      </c>
      <c r="AL172" s="444">
        <v>0.6645236703682057</v>
      </c>
      <c r="AM172" s="232">
        <v>2714.7164361608543</v>
      </c>
      <c r="AN172" s="232">
        <v>18.852133255406194</v>
      </c>
      <c r="AO172" s="232">
        <v>30141.762714952398</v>
      </c>
      <c r="AP172" s="223">
        <v>32856.47915111325</v>
      </c>
      <c r="AQ172" s="224">
        <v>106.44193163841979</v>
      </c>
      <c r="AR172" s="224">
        <v>0</v>
      </c>
      <c r="AS172" s="233">
        <v>0</v>
      </c>
      <c r="AT172" s="234">
        <v>32856.47915111325</v>
      </c>
      <c r="AU172" s="254"/>
      <c r="AV172" s="221">
        <v>200.88</v>
      </c>
      <c r="AW172" s="221">
        <v>114568.56000000001</v>
      </c>
      <c r="AX172" s="271">
        <v>1.354028160624317E-4</v>
      </c>
      <c r="AY172" s="298">
        <v>2132.5943529832994</v>
      </c>
      <c r="AZ172" s="213"/>
      <c r="BA172" s="221">
        <v>31.715021888993633</v>
      </c>
      <c r="BB172" s="272">
        <v>-0.48843224276166947</v>
      </c>
      <c r="BC172" s="221">
        <v>-0.49254196684477697</v>
      </c>
      <c r="BD172" s="272">
        <v>0.35186708404491368</v>
      </c>
      <c r="BE172" s="221">
        <v>-0.14257127191457161</v>
      </c>
      <c r="BF172" s="272">
        <v>-0.36563892487648847</v>
      </c>
      <c r="BG172" s="221">
        <v>2655.0153116171955</v>
      </c>
      <c r="BH172" s="272">
        <v>-0.2810235091547808</v>
      </c>
      <c r="BI172" s="221">
        <v>-5.5295143609615849E-2</v>
      </c>
      <c r="BJ172" s="445">
        <v>0</v>
      </c>
      <c r="BL172" s="412">
        <v>36</v>
      </c>
      <c r="BM172" s="425"/>
      <c r="BN172" s="235">
        <v>566</v>
      </c>
      <c r="BO172" s="302">
        <v>1.48</v>
      </c>
      <c r="BP172" s="232">
        <v>1.48</v>
      </c>
      <c r="BQ172" s="71">
        <v>100325910</v>
      </c>
      <c r="BR172" s="235">
        <v>577</v>
      </c>
      <c r="BS172" s="302">
        <v>1.48</v>
      </c>
      <c r="BT172" s="232">
        <v>1.48</v>
      </c>
      <c r="BU172" s="71">
        <v>121580450</v>
      </c>
      <c r="BV172" s="235">
        <v>580</v>
      </c>
      <c r="BW172" s="302">
        <v>1.48</v>
      </c>
      <c r="BX172" s="232">
        <v>1.48</v>
      </c>
      <c r="BY172" s="71">
        <v>123828730</v>
      </c>
      <c r="BZ172" s="463">
        <v>-471</v>
      </c>
      <c r="CA172" s="235">
        <v>1060308</v>
      </c>
      <c r="CB172" s="235">
        <v>18709</v>
      </c>
      <c r="CC172" s="235">
        <v>-40809</v>
      </c>
      <c r="CD172" s="235">
        <v>-334</v>
      </c>
      <c r="CE172" s="235">
        <v>0</v>
      </c>
      <c r="CF172" s="235">
        <v>145602</v>
      </c>
      <c r="CG172" s="235">
        <v>4804</v>
      </c>
      <c r="CH172" s="235">
        <v>-14180</v>
      </c>
      <c r="CI172" s="235">
        <v>117</v>
      </c>
      <c r="CJ172" s="235">
        <v>0</v>
      </c>
      <c r="CK172" s="235">
        <v>54569</v>
      </c>
      <c r="CL172" s="235">
        <v>37610</v>
      </c>
      <c r="CM172" s="235">
        <v>-10609</v>
      </c>
      <c r="CN172" s="235">
        <v>0</v>
      </c>
      <c r="CO172" s="235">
        <v>0</v>
      </c>
      <c r="CP172" s="235">
        <v>647</v>
      </c>
      <c r="CQ172" s="235">
        <v>13</v>
      </c>
      <c r="CR172" s="235">
        <v>-20</v>
      </c>
      <c r="CS172" s="235">
        <v>0</v>
      </c>
      <c r="CT172" s="235">
        <v>3341</v>
      </c>
      <c r="CU172" s="235">
        <v>526</v>
      </c>
      <c r="CV172" s="235">
        <v>0</v>
      </c>
      <c r="CW172" s="235">
        <v>1259823</v>
      </c>
      <c r="CX172" s="463">
        <v>-956</v>
      </c>
      <c r="CY172" s="544">
        <v>1204474</v>
      </c>
      <c r="CZ172" s="544">
        <v>18381</v>
      </c>
      <c r="DA172" s="544">
        <v>-33235</v>
      </c>
      <c r="DB172" s="544">
        <v>-302</v>
      </c>
      <c r="DC172" s="544">
        <v>0</v>
      </c>
      <c r="DD172" s="544">
        <v>130386</v>
      </c>
      <c r="DE172" s="544">
        <v>6111</v>
      </c>
      <c r="DF172" s="544">
        <v>-13508</v>
      </c>
      <c r="DG172" s="544">
        <v>4261</v>
      </c>
      <c r="DH172" s="544">
        <v>0</v>
      </c>
      <c r="DI172" s="544">
        <v>57765</v>
      </c>
      <c r="DJ172" s="544">
        <v>1992</v>
      </c>
      <c r="DK172" s="544">
        <v>-4535</v>
      </c>
      <c r="DL172" s="544">
        <v>0</v>
      </c>
      <c r="DM172" s="544">
        <v>9500</v>
      </c>
      <c r="DN172" s="544">
        <v>96</v>
      </c>
      <c r="DO172" s="544">
        <v>0</v>
      </c>
      <c r="DP172" s="544">
        <v>-173</v>
      </c>
      <c r="DQ172" s="544">
        <v>0</v>
      </c>
      <c r="DR172" s="544">
        <v>1918</v>
      </c>
      <c r="DS172" s="544">
        <v>263</v>
      </c>
      <c r="DT172" s="544">
        <v>0</v>
      </c>
      <c r="DU172" s="544">
        <v>1382438</v>
      </c>
      <c r="DV172" s="463">
        <v>-859</v>
      </c>
      <c r="DW172" s="235">
        <v>1108408</v>
      </c>
      <c r="DX172" s="235">
        <v>16852</v>
      </c>
      <c r="DY172" s="235">
        <v>-24578</v>
      </c>
      <c r="DZ172" s="235">
        <v>-300</v>
      </c>
      <c r="EA172" s="235">
        <v>19700</v>
      </c>
      <c r="EB172" s="235">
        <v>172933</v>
      </c>
      <c r="EC172" s="235">
        <v>4717</v>
      </c>
      <c r="ED172" s="235">
        <v>-15951</v>
      </c>
      <c r="EE172" s="235">
        <v>4646</v>
      </c>
      <c r="EF172" s="235">
        <v>0</v>
      </c>
      <c r="EG172" s="235">
        <v>78075</v>
      </c>
      <c r="EH172" s="235">
        <v>41191</v>
      </c>
      <c r="EI172" s="235">
        <v>-2670</v>
      </c>
      <c r="EJ172" s="235">
        <v>0</v>
      </c>
      <c r="EK172" s="235">
        <v>0</v>
      </c>
      <c r="EL172" s="235">
        <v>725</v>
      </c>
      <c r="EM172" s="235">
        <v>20</v>
      </c>
      <c r="EN172" s="235">
        <v>-22</v>
      </c>
      <c r="EO172" s="235">
        <v>0</v>
      </c>
      <c r="EP172" s="235">
        <v>-269</v>
      </c>
      <c r="EQ172" s="235">
        <v>0</v>
      </c>
      <c r="ER172" s="235">
        <v>0</v>
      </c>
      <c r="ES172" s="235">
        <v>1402618</v>
      </c>
      <c r="ET172" s="254"/>
      <c r="EU172" s="254"/>
      <c r="EV172" s="254"/>
      <c r="EW172" s="254"/>
      <c r="EY172" s="397">
        <v>39.027002154996282</v>
      </c>
      <c r="EZ172" s="226">
        <v>-0.30977987772368415</v>
      </c>
      <c r="FA172" s="397">
        <v>-0.6010669064522296</v>
      </c>
      <c r="FB172" s="226">
        <v>0.31388796697990706</v>
      </c>
      <c r="FC172" s="221">
        <v>-0.128191491193926</v>
      </c>
      <c r="FD172" s="226">
        <v>-0.29314162678587707</v>
      </c>
      <c r="FE172" s="221">
        <v>2785.3598568812718</v>
      </c>
      <c r="FF172" s="226">
        <v>-0.26805243462039707</v>
      </c>
      <c r="FG172" s="221">
        <v>-5.2452757273142719E-3</v>
      </c>
      <c r="FH172" s="226">
        <v>0</v>
      </c>
      <c r="FI172" s="232"/>
      <c r="FJ172" s="393">
        <v>36</v>
      </c>
      <c r="FK172" s="430"/>
      <c r="FL172" s="468">
        <v>0.65989553105049326</v>
      </c>
      <c r="FM172" s="469">
        <v>2887.8330019376281</v>
      </c>
      <c r="FN172" s="472">
        <v>18.720835751596052</v>
      </c>
      <c r="FO172" s="386">
        <v>30234.291363201242</v>
      </c>
      <c r="FQ172" s="390">
        <v>230.88</v>
      </c>
      <c r="FR172" s="391">
        <v>132602.08000000002</v>
      </c>
      <c r="FS172" s="392">
        <v>1.5533153206019829E-4</v>
      </c>
      <c r="FT172" s="278">
        <v>2485.3045129631728</v>
      </c>
      <c r="FV172" s="555">
        <v>0</v>
      </c>
      <c r="FW172" s="551">
        <v>0</v>
      </c>
      <c r="FX172" s="547">
        <v>8682</v>
      </c>
      <c r="FY172" s="545">
        <v>9296</v>
      </c>
      <c r="FZ172" s="555">
        <v>0</v>
      </c>
    </row>
    <row r="173" spans="1:182" x14ac:dyDescent="0.2">
      <c r="A173" s="65">
        <v>170</v>
      </c>
      <c r="B173" s="65">
        <v>389</v>
      </c>
      <c r="C173" s="66">
        <v>5309</v>
      </c>
      <c r="D173" s="67" t="s">
        <v>268</v>
      </c>
      <c r="E173" s="75"/>
      <c r="F173" s="220">
        <v>52.666666666666664</v>
      </c>
      <c r="G173" s="220">
        <v>78861</v>
      </c>
      <c r="H173" s="214">
        <v>1.1533333333333333</v>
      </c>
      <c r="I173" s="220">
        <v>68635.723577235767</v>
      </c>
      <c r="J173" s="220">
        <v>7489.666666666667</v>
      </c>
      <c r="K173" s="209">
        <v>0</v>
      </c>
      <c r="L173" s="216">
        <v>1.65</v>
      </c>
      <c r="M173" s="220">
        <v>113248.94390243902</v>
      </c>
      <c r="N173" s="220">
        <v>9392.58</v>
      </c>
      <c r="O173" s="220">
        <v>0</v>
      </c>
      <c r="P173" s="220">
        <v>122641.523902439</v>
      </c>
      <c r="Q173" s="221">
        <v>2328.6365297931457</v>
      </c>
      <c r="R173" s="221">
        <v>2681.4037114060652</v>
      </c>
      <c r="S173" s="221">
        <v>86.843936252033572</v>
      </c>
      <c r="T173" s="381">
        <v>2328.6365297931457</v>
      </c>
      <c r="U173" s="222">
        <v>2746.534559255173</v>
      </c>
      <c r="V173" s="222">
        <v>84.784534093925387</v>
      </c>
      <c r="W173" s="223">
        <v>6874.2564790304277</v>
      </c>
      <c r="X173" s="224">
        <v>130.52385719678028</v>
      </c>
      <c r="Y173" s="225">
        <v>91.711679838781151</v>
      </c>
      <c r="Z173" s="223">
        <v>0</v>
      </c>
      <c r="AA173" s="224">
        <v>0</v>
      </c>
      <c r="AB173" s="226">
        <v>91.711679838781151</v>
      </c>
      <c r="AC173" s="227">
        <v>0</v>
      </c>
      <c r="AD173" s="228">
        <v>0</v>
      </c>
      <c r="AE173" s="229">
        <v>0</v>
      </c>
      <c r="AF173" s="230">
        <v>0</v>
      </c>
      <c r="AG173" s="231">
        <v>91.711679838781151</v>
      </c>
      <c r="AH173" s="223">
        <v>6874.2564790304277</v>
      </c>
      <c r="AI173" s="224">
        <v>130.52385719678028</v>
      </c>
      <c r="AJ173" s="226">
        <v>91.711679838781151</v>
      </c>
      <c r="AK173" s="232">
        <v>0</v>
      </c>
      <c r="AL173" s="444">
        <v>1.2341772151898736</v>
      </c>
      <c r="AM173" s="232">
        <v>2242.3109651387877</v>
      </c>
      <c r="AN173" s="232">
        <v>37.329113924050631</v>
      </c>
      <c r="AO173" s="232">
        <v>10614.408755786302</v>
      </c>
      <c r="AP173" s="223">
        <v>12856.71972092509</v>
      </c>
      <c r="AQ173" s="224">
        <v>86.843936252033572</v>
      </c>
      <c r="AR173" s="224">
        <v>0</v>
      </c>
      <c r="AS173" s="233">
        <v>0</v>
      </c>
      <c r="AT173" s="234">
        <v>12856.71972092509</v>
      </c>
      <c r="AU173" s="254"/>
      <c r="AV173" s="221">
        <v>0</v>
      </c>
      <c r="AW173" s="221">
        <v>0</v>
      </c>
      <c r="AX173" s="271">
        <v>0</v>
      </c>
      <c r="AY173" s="298">
        <v>0</v>
      </c>
      <c r="AZ173" s="213"/>
      <c r="BA173" s="221">
        <v>8.6722679981333943</v>
      </c>
      <c r="BB173" s="272">
        <v>-1.0395064765375996</v>
      </c>
      <c r="BC173" s="221">
        <v>-0.11847116617414051</v>
      </c>
      <c r="BD173" s="272">
        <v>0.38818546961305506</v>
      </c>
      <c r="BE173" s="221">
        <v>-0.19477316334066166</v>
      </c>
      <c r="BF173" s="272">
        <v>-0.48545211735865157</v>
      </c>
      <c r="BG173" s="221">
        <v>12342.097623456784</v>
      </c>
      <c r="BH173" s="272">
        <v>2.4902961943402762</v>
      </c>
      <c r="BI173" s="221">
        <v>-0.90676732965586804</v>
      </c>
      <c r="BJ173" s="445">
        <v>0</v>
      </c>
      <c r="BL173" s="412">
        <v>0</v>
      </c>
      <c r="BM173" s="425"/>
      <c r="BN173" s="235">
        <v>52</v>
      </c>
      <c r="BO173" s="302">
        <v>1.23</v>
      </c>
      <c r="BP173" s="232">
        <v>1.23</v>
      </c>
      <c r="BQ173" s="71">
        <v>7323720</v>
      </c>
      <c r="BR173" s="235">
        <v>52</v>
      </c>
      <c r="BS173" s="302">
        <v>1</v>
      </c>
      <c r="BT173" s="232">
        <v>1</v>
      </c>
      <c r="BU173" s="71">
        <v>8271050</v>
      </c>
      <c r="BV173" s="235">
        <v>53</v>
      </c>
      <c r="BW173" s="302">
        <v>1</v>
      </c>
      <c r="BX173" s="232">
        <v>1</v>
      </c>
      <c r="BY173" s="71">
        <v>8499250</v>
      </c>
      <c r="BZ173" s="463">
        <v>-9840</v>
      </c>
      <c r="CA173" s="235">
        <v>81948</v>
      </c>
      <c r="CB173" s="235">
        <v>295</v>
      </c>
      <c r="CC173" s="235">
        <v>-419</v>
      </c>
      <c r="CD173" s="235">
        <v>0</v>
      </c>
      <c r="CE173" s="235">
        <v>0</v>
      </c>
      <c r="CF173" s="235">
        <v>3111</v>
      </c>
      <c r="CG173" s="235">
        <v>104</v>
      </c>
      <c r="CH173" s="235">
        <v>-133</v>
      </c>
      <c r="CI173" s="235">
        <v>3384</v>
      </c>
      <c r="CJ173" s="235">
        <v>0</v>
      </c>
      <c r="CK173" s="235">
        <v>564</v>
      </c>
      <c r="CL173" s="235">
        <v>553</v>
      </c>
      <c r="CM173" s="235">
        <v>-432</v>
      </c>
      <c r="CN173" s="235">
        <v>0</v>
      </c>
      <c r="CO173" s="235">
        <v>0</v>
      </c>
      <c r="CP173" s="235">
        <v>-14</v>
      </c>
      <c r="CQ173" s="235">
        <v>0</v>
      </c>
      <c r="CR173" s="235">
        <v>0</v>
      </c>
      <c r="CS173" s="235">
        <v>0</v>
      </c>
      <c r="CT173" s="235">
        <v>0</v>
      </c>
      <c r="CU173" s="235">
        <v>11</v>
      </c>
      <c r="CV173" s="235">
        <v>0</v>
      </c>
      <c r="CW173" s="235">
        <v>79132</v>
      </c>
      <c r="CX173" s="463">
        <v>-4499</v>
      </c>
      <c r="CY173" s="544">
        <v>70415</v>
      </c>
      <c r="CZ173" s="544">
        <v>2394</v>
      </c>
      <c r="DA173" s="544">
        <v>-7</v>
      </c>
      <c r="DB173" s="544">
        <v>0</v>
      </c>
      <c r="DC173" s="544">
        <v>0</v>
      </c>
      <c r="DD173" s="544">
        <v>3719</v>
      </c>
      <c r="DE173" s="544">
        <v>404</v>
      </c>
      <c r="DF173" s="544">
        <v>-13</v>
      </c>
      <c r="DG173" s="544">
        <v>79</v>
      </c>
      <c r="DH173" s="544">
        <v>0</v>
      </c>
      <c r="DI173" s="544">
        <v>0</v>
      </c>
      <c r="DJ173" s="544">
        <v>39</v>
      </c>
      <c r="DK173" s="544">
        <v>0</v>
      </c>
      <c r="DL173" s="544">
        <v>0</v>
      </c>
      <c r="DM173" s="544">
        <v>0</v>
      </c>
      <c r="DN173" s="544">
        <v>0</v>
      </c>
      <c r="DO173" s="544">
        <v>3</v>
      </c>
      <c r="DP173" s="544">
        <v>0</v>
      </c>
      <c r="DQ173" s="544">
        <v>0</v>
      </c>
      <c r="DR173" s="544">
        <v>0</v>
      </c>
      <c r="DS173" s="544">
        <v>0</v>
      </c>
      <c r="DT173" s="544">
        <v>0</v>
      </c>
      <c r="DU173" s="544">
        <v>72534</v>
      </c>
      <c r="DV173" s="463">
        <v>-3613</v>
      </c>
      <c r="DW173" s="235">
        <v>62804</v>
      </c>
      <c r="DX173" s="235">
        <v>3220</v>
      </c>
      <c r="DY173" s="235">
        <v>0</v>
      </c>
      <c r="DZ173" s="235">
        <v>0</v>
      </c>
      <c r="EA173" s="235">
        <v>0</v>
      </c>
      <c r="EB173" s="235">
        <v>4048</v>
      </c>
      <c r="EC173" s="235">
        <v>1140</v>
      </c>
      <c r="ED173" s="235">
        <v>-12</v>
      </c>
      <c r="EE173" s="235">
        <v>807</v>
      </c>
      <c r="EF173" s="235">
        <v>0</v>
      </c>
      <c r="EG173" s="235">
        <v>0</v>
      </c>
      <c r="EH173" s="235">
        <v>0</v>
      </c>
      <c r="EI173" s="235">
        <v>0</v>
      </c>
      <c r="EJ173" s="235">
        <v>0</v>
      </c>
      <c r="EK173" s="235">
        <v>0</v>
      </c>
      <c r="EL173" s="235">
        <v>1</v>
      </c>
      <c r="EM173" s="235">
        <v>2</v>
      </c>
      <c r="EN173" s="235">
        <v>0</v>
      </c>
      <c r="EO173" s="235">
        <v>0</v>
      </c>
      <c r="EP173" s="235">
        <v>0</v>
      </c>
      <c r="EQ173" s="235">
        <v>164</v>
      </c>
      <c r="ER173" s="235">
        <v>0</v>
      </c>
      <c r="ES173" s="235">
        <v>68561</v>
      </c>
      <c r="ET173" s="254"/>
      <c r="EU173" s="254"/>
      <c r="EV173" s="254"/>
      <c r="EW173" s="254"/>
      <c r="EY173" s="397">
        <v>10.831815016372916</v>
      </c>
      <c r="EZ173" s="226">
        <v>-0.97422356864934057</v>
      </c>
      <c r="FA173" s="397">
        <v>-0.24277109872237912</v>
      </c>
      <c r="FB173" s="226">
        <v>0.33898994879140953</v>
      </c>
      <c r="FC173" s="221">
        <v>-0.17019016659053796</v>
      </c>
      <c r="FD173" s="226">
        <v>-0.39747773661759644</v>
      </c>
      <c r="FE173" s="221">
        <v>12499.833717948713</v>
      </c>
      <c r="FF173" s="226">
        <v>2.5008411364248158</v>
      </c>
      <c r="FG173" s="221">
        <v>-0.88338812322508575</v>
      </c>
      <c r="FH173" s="226">
        <v>0</v>
      </c>
      <c r="FI173" s="232"/>
      <c r="FJ173" s="393">
        <v>0</v>
      </c>
      <c r="FK173" s="430"/>
      <c r="FL173" s="468">
        <v>1.2420382165605095</v>
      </c>
      <c r="FM173" s="469">
        <v>2272.4487827439302</v>
      </c>
      <c r="FN173" s="472">
        <v>37.566878980891715</v>
      </c>
      <c r="FO173" s="386">
        <v>10516.238970764041</v>
      </c>
      <c r="FQ173" s="390">
        <v>53.71</v>
      </c>
      <c r="FR173" s="391">
        <v>2810.8233333333337</v>
      </c>
      <c r="FS173" s="392">
        <v>3.2926293065479823E-6</v>
      </c>
      <c r="FT173" s="278">
        <v>52.682068904767718</v>
      </c>
      <c r="FV173" s="555">
        <v>0</v>
      </c>
      <c r="FW173" s="551">
        <v>0</v>
      </c>
      <c r="FX173" s="547">
        <v>0</v>
      </c>
      <c r="FY173" s="545">
        <v>0</v>
      </c>
      <c r="FZ173" s="555">
        <v>0</v>
      </c>
    </row>
    <row r="174" spans="1:182" x14ac:dyDescent="0.2">
      <c r="A174" s="65">
        <v>171</v>
      </c>
      <c r="B174" s="65">
        <v>307</v>
      </c>
      <c r="C174" s="66">
        <v>2229</v>
      </c>
      <c r="D174" s="67" t="s">
        <v>256</v>
      </c>
      <c r="E174" s="75">
        <v>351</v>
      </c>
      <c r="F174" s="220">
        <v>2484.6666666666665</v>
      </c>
      <c r="G174" s="220">
        <v>5775002</v>
      </c>
      <c r="H174" s="214">
        <v>1.54</v>
      </c>
      <c r="I174" s="220">
        <v>3750001.2987012989</v>
      </c>
      <c r="J174" s="220">
        <v>464165</v>
      </c>
      <c r="K174" s="209">
        <v>0</v>
      </c>
      <c r="L174" s="216">
        <v>1.65</v>
      </c>
      <c r="M174" s="220">
        <v>6187502.1428571418</v>
      </c>
      <c r="N174" s="220">
        <v>566787.10666666657</v>
      </c>
      <c r="O174" s="220">
        <v>2150</v>
      </c>
      <c r="P174" s="220">
        <v>6756439.2495238101</v>
      </c>
      <c r="Q174" s="221">
        <v>2719.2537897198058</v>
      </c>
      <c r="R174" s="221">
        <v>2681.4037114060652</v>
      </c>
      <c r="S174" s="221">
        <v>101.4115770091887</v>
      </c>
      <c r="T174" s="381">
        <v>2719.2537897198058</v>
      </c>
      <c r="U174" s="222">
        <v>2746.534559255173</v>
      </c>
      <c r="V174" s="222">
        <v>99.006720325311861</v>
      </c>
      <c r="W174" s="223">
        <v>-34796.586329243473</v>
      </c>
      <c r="X174" s="224">
        <v>-14.004528976084039</v>
      </c>
      <c r="Y174" s="225">
        <v>100.88929351578886</v>
      </c>
      <c r="Z174" s="223">
        <v>0</v>
      </c>
      <c r="AA174" s="224">
        <v>0</v>
      </c>
      <c r="AB174" s="226">
        <v>100.88929351578886</v>
      </c>
      <c r="AC174" s="227">
        <v>0</v>
      </c>
      <c r="AD174" s="228">
        <v>0</v>
      </c>
      <c r="AE174" s="229">
        <v>0</v>
      </c>
      <c r="AF174" s="230">
        <v>0</v>
      </c>
      <c r="AG174" s="231">
        <v>100.88929351578886</v>
      </c>
      <c r="AH174" s="223">
        <v>-34796.586329243473</v>
      </c>
      <c r="AI174" s="224">
        <v>-14.004528976084039</v>
      </c>
      <c r="AJ174" s="226">
        <v>100.88929351578886</v>
      </c>
      <c r="AK174" s="232">
        <v>0</v>
      </c>
      <c r="AL174" s="444">
        <v>0.41172524818889189</v>
      </c>
      <c r="AM174" s="232">
        <v>0</v>
      </c>
      <c r="AN174" s="232">
        <v>9.6342903139254101</v>
      </c>
      <c r="AO174" s="232">
        <v>0</v>
      </c>
      <c r="AP174" s="223">
        <v>0</v>
      </c>
      <c r="AQ174" s="224">
        <v>101.4115770091887</v>
      </c>
      <c r="AR174" s="224">
        <v>0</v>
      </c>
      <c r="AS174" s="233">
        <v>0</v>
      </c>
      <c r="AT174" s="234">
        <v>0</v>
      </c>
      <c r="AU174" s="254"/>
      <c r="AV174" s="221">
        <v>320.60000000000002</v>
      </c>
      <c r="AW174" s="221">
        <v>796584.1333333333</v>
      </c>
      <c r="AX174" s="271">
        <v>9.414427036875116E-4</v>
      </c>
      <c r="AY174" s="298">
        <v>14827.722583078308</v>
      </c>
      <c r="AZ174" s="213"/>
      <c r="BA174" s="221">
        <v>4.1420658297109805</v>
      </c>
      <c r="BB174" s="272">
        <v>-1.1478475932564502</v>
      </c>
      <c r="BC174" s="221">
        <v>-1.260928462915329</v>
      </c>
      <c r="BD174" s="272">
        <v>0.27726474411457847</v>
      </c>
      <c r="BE174" s="221">
        <v>-0.41664125519003442</v>
      </c>
      <c r="BF174" s="272">
        <v>-0.99468125960220866</v>
      </c>
      <c r="BG174" s="221">
        <v>1627.0179977941873</v>
      </c>
      <c r="BH174" s="272">
        <v>-0.57511714016024329</v>
      </c>
      <c r="BI174" s="221">
        <v>-0.32253674214595929</v>
      </c>
      <c r="BJ174" s="445">
        <v>0</v>
      </c>
      <c r="BL174" s="412">
        <v>667.25</v>
      </c>
      <c r="BM174" s="425"/>
      <c r="BN174" s="235">
        <v>2468</v>
      </c>
      <c r="BO174" s="302">
        <v>1.54</v>
      </c>
      <c r="BP174" s="232">
        <v>1.54</v>
      </c>
      <c r="BQ174" s="71">
        <v>424163730</v>
      </c>
      <c r="BR174" s="235">
        <v>2509</v>
      </c>
      <c r="BS174" s="302">
        <v>1.54</v>
      </c>
      <c r="BT174" s="232">
        <v>1.54</v>
      </c>
      <c r="BU174" s="71">
        <v>516844300</v>
      </c>
      <c r="BV174" s="235">
        <v>2541</v>
      </c>
      <c r="BW174" s="302">
        <v>1.54</v>
      </c>
      <c r="BX174" s="232">
        <v>1.54</v>
      </c>
      <c r="BY174" s="71">
        <v>530386210</v>
      </c>
      <c r="BZ174" s="463">
        <v>-36041</v>
      </c>
      <c r="CA174" s="235">
        <v>5158687</v>
      </c>
      <c r="CB174" s="235">
        <v>58230</v>
      </c>
      <c r="CC174" s="235">
        <v>-282859</v>
      </c>
      <c r="CD174" s="235">
        <v>-2655</v>
      </c>
      <c r="CE174" s="235">
        <v>160000</v>
      </c>
      <c r="CF174" s="235">
        <v>539409</v>
      </c>
      <c r="CG174" s="235">
        <v>16243</v>
      </c>
      <c r="CH174" s="235">
        <v>-67733</v>
      </c>
      <c r="CI174" s="235">
        <v>55772</v>
      </c>
      <c r="CJ174" s="235">
        <v>1673</v>
      </c>
      <c r="CK174" s="235">
        <v>-16311</v>
      </c>
      <c r="CL174" s="235">
        <v>40470</v>
      </c>
      <c r="CM174" s="235">
        <v>-82498</v>
      </c>
      <c r="CN174" s="235">
        <v>0</v>
      </c>
      <c r="CO174" s="235">
        <v>0</v>
      </c>
      <c r="CP174" s="235">
        <v>3788</v>
      </c>
      <c r="CQ174" s="235">
        <v>474</v>
      </c>
      <c r="CR174" s="235">
        <v>-1128</v>
      </c>
      <c r="CS174" s="235">
        <v>0</v>
      </c>
      <c r="CT174" s="235">
        <v>20</v>
      </c>
      <c r="CU174" s="235">
        <v>9351</v>
      </c>
      <c r="CV174" s="235">
        <v>0</v>
      </c>
      <c r="CW174" s="235">
        <v>5554892</v>
      </c>
      <c r="CX174" s="463">
        <v>-20612</v>
      </c>
      <c r="CY174" s="544">
        <v>5739767</v>
      </c>
      <c r="CZ174" s="544">
        <v>51723</v>
      </c>
      <c r="DA174" s="544">
        <v>-415170</v>
      </c>
      <c r="DB174" s="544">
        <v>-3894</v>
      </c>
      <c r="DC174" s="544">
        <v>0</v>
      </c>
      <c r="DD174" s="544">
        <v>664804</v>
      </c>
      <c r="DE174" s="544">
        <v>15588</v>
      </c>
      <c r="DF174" s="544">
        <v>-75537</v>
      </c>
      <c r="DG174" s="544">
        <v>39213</v>
      </c>
      <c r="DH174" s="544">
        <v>1138</v>
      </c>
      <c r="DI174" s="544">
        <v>90919</v>
      </c>
      <c r="DJ174" s="544">
        <v>6835</v>
      </c>
      <c r="DK174" s="544">
        <v>-17136</v>
      </c>
      <c r="DL174" s="544">
        <v>0</v>
      </c>
      <c r="DM174" s="544">
        <v>0</v>
      </c>
      <c r="DN174" s="544">
        <v>82</v>
      </c>
      <c r="DO174" s="544">
        <v>516</v>
      </c>
      <c r="DP174" s="544">
        <v>0</v>
      </c>
      <c r="DQ174" s="544">
        <v>0</v>
      </c>
      <c r="DR174" s="544">
        <v>7</v>
      </c>
      <c r="DS174" s="544">
        <v>6917</v>
      </c>
      <c r="DT174" s="544">
        <v>0</v>
      </c>
      <c r="DU174" s="544">
        <v>6085160</v>
      </c>
      <c r="DV174" s="463">
        <v>-13105</v>
      </c>
      <c r="DW174" s="235">
        <v>6093243</v>
      </c>
      <c r="DX174" s="235">
        <v>99175</v>
      </c>
      <c r="DY174" s="235">
        <v>-562918</v>
      </c>
      <c r="DZ174" s="235">
        <v>-1779</v>
      </c>
      <c r="EA174" s="235">
        <v>-250000</v>
      </c>
      <c r="EB174" s="235">
        <v>814353</v>
      </c>
      <c r="EC174" s="235">
        <v>20793</v>
      </c>
      <c r="ED174" s="235">
        <v>-98497</v>
      </c>
      <c r="EE174" s="235">
        <v>19814</v>
      </c>
      <c r="EF174" s="235">
        <v>1440</v>
      </c>
      <c r="EG174" s="235">
        <v>92387</v>
      </c>
      <c r="EH174" s="235">
        <v>9032</v>
      </c>
      <c r="EI174" s="235">
        <v>-17002</v>
      </c>
      <c r="EJ174" s="235">
        <v>0</v>
      </c>
      <c r="EK174" s="235">
        <v>0</v>
      </c>
      <c r="EL174" s="235">
        <v>286</v>
      </c>
      <c r="EM174" s="235">
        <v>509</v>
      </c>
      <c r="EN174" s="235">
        <v>-40</v>
      </c>
      <c r="EO174" s="235">
        <v>0</v>
      </c>
      <c r="EP174" s="235">
        <v>0</v>
      </c>
      <c r="EQ174" s="235">
        <v>15791</v>
      </c>
      <c r="ER174" s="235">
        <v>0</v>
      </c>
      <c r="ES174" s="235">
        <v>6223482</v>
      </c>
      <c r="ET174" s="254"/>
      <c r="EU174" s="254"/>
      <c r="EV174" s="254"/>
      <c r="EW174" s="254"/>
      <c r="EY174" s="397">
        <v>4.5323296532366184</v>
      </c>
      <c r="EZ174" s="226">
        <v>-1.1226763270947948</v>
      </c>
      <c r="FA174" s="397">
        <v>-1.245076814658483</v>
      </c>
      <c r="FB174" s="226">
        <v>0.2687690326986284</v>
      </c>
      <c r="FC174" s="221">
        <v>-0.36428885184280774</v>
      </c>
      <c r="FD174" s="226">
        <v>-0.87967155705191524</v>
      </c>
      <c r="FE174" s="221">
        <v>1503.0450259976876</v>
      </c>
      <c r="FF174" s="226">
        <v>-0.63354760626516804</v>
      </c>
      <c r="FG174" s="221">
        <v>-0.27500781129572838</v>
      </c>
      <c r="FH174" s="226">
        <v>0</v>
      </c>
      <c r="FI174" s="232"/>
      <c r="FJ174" s="393">
        <v>667.25</v>
      </c>
      <c r="FK174" s="430"/>
      <c r="FL174" s="468">
        <v>0.40822027134876299</v>
      </c>
      <c r="FM174" s="469">
        <v>0</v>
      </c>
      <c r="FN174" s="472">
        <v>9.5522745411013563</v>
      </c>
      <c r="FO174" s="386">
        <v>0</v>
      </c>
      <c r="FQ174" s="390">
        <v>373.41</v>
      </c>
      <c r="FR174" s="391">
        <v>935765.46000000008</v>
      </c>
      <c r="FS174" s="392">
        <v>1.0961659315662032E-3</v>
      </c>
      <c r="FT174" s="278">
        <v>17538.654905059251</v>
      </c>
      <c r="FV174" s="555">
        <v>0</v>
      </c>
      <c r="FW174" s="551">
        <v>0</v>
      </c>
      <c r="FX174" s="547">
        <v>6450</v>
      </c>
      <c r="FY174" s="545">
        <v>5279</v>
      </c>
      <c r="FZ174" s="555">
        <v>0</v>
      </c>
    </row>
    <row r="175" spans="1:182" x14ac:dyDescent="0.2">
      <c r="A175" s="65">
        <v>172</v>
      </c>
      <c r="B175" s="65">
        <v>390</v>
      </c>
      <c r="C175" s="66">
        <v>5310</v>
      </c>
      <c r="D175" s="67" t="s">
        <v>269</v>
      </c>
      <c r="E175" s="75"/>
      <c r="F175" s="220">
        <v>1310.3333333333333</v>
      </c>
      <c r="G175" s="220">
        <v>2830323.3333333335</v>
      </c>
      <c r="H175" s="214">
        <v>1.95</v>
      </c>
      <c r="I175" s="220">
        <v>1451447.8632478632</v>
      </c>
      <c r="J175" s="220">
        <v>267134.33333333331</v>
      </c>
      <c r="K175" s="209">
        <v>0</v>
      </c>
      <c r="L175" s="216">
        <v>1.65</v>
      </c>
      <c r="M175" s="220">
        <v>2394888.9743589745</v>
      </c>
      <c r="N175" s="220">
        <v>276079.79666666669</v>
      </c>
      <c r="O175" s="220">
        <v>596.66666666666663</v>
      </c>
      <c r="P175" s="220">
        <v>2671565.4376923074</v>
      </c>
      <c r="Q175" s="221">
        <v>2038.844139678688</v>
      </c>
      <c r="R175" s="221">
        <v>2681.4037114060652</v>
      </c>
      <c r="S175" s="221">
        <v>76.036448036747359</v>
      </c>
      <c r="T175" s="381">
        <v>2038.844139678688</v>
      </c>
      <c r="U175" s="222">
        <v>2746.534559255173</v>
      </c>
      <c r="V175" s="222">
        <v>74.233332794166557</v>
      </c>
      <c r="W175" s="223">
        <v>311527.87343010621</v>
      </c>
      <c r="X175" s="224">
        <v>237.74704153912967</v>
      </c>
      <c r="Y175" s="225">
        <v>84.902962263150854</v>
      </c>
      <c r="Z175" s="223">
        <v>38545</v>
      </c>
      <c r="AA175" s="224">
        <v>29.41617908929026</v>
      </c>
      <c r="AB175" s="226">
        <v>86.000006283943421</v>
      </c>
      <c r="AC175" s="227">
        <v>0</v>
      </c>
      <c r="AD175" s="228">
        <v>0</v>
      </c>
      <c r="AE175" s="229">
        <v>38545</v>
      </c>
      <c r="AF175" s="230">
        <v>29.41617908929026</v>
      </c>
      <c r="AG175" s="231">
        <v>86.000006283943421</v>
      </c>
      <c r="AH175" s="223">
        <v>350072.87343010621</v>
      </c>
      <c r="AI175" s="224">
        <v>267.16322062841994</v>
      </c>
      <c r="AJ175" s="226">
        <v>86.000006283943421</v>
      </c>
      <c r="AK175" s="232">
        <v>0</v>
      </c>
      <c r="AL175" s="444">
        <v>0.3350292546425846</v>
      </c>
      <c r="AM175" s="232">
        <v>0</v>
      </c>
      <c r="AN175" s="232">
        <v>11.074281353345205</v>
      </c>
      <c r="AO175" s="232">
        <v>0</v>
      </c>
      <c r="AP175" s="223">
        <v>0</v>
      </c>
      <c r="AQ175" s="224">
        <v>76.036448036747359</v>
      </c>
      <c r="AR175" s="224">
        <v>0</v>
      </c>
      <c r="AS175" s="233">
        <v>0</v>
      </c>
      <c r="AT175" s="234">
        <v>0</v>
      </c>
      <c r="AU175" s="254"/>
      <c r="AV175" s="221">
        <v>438.24</v>
      </c>
      <c r="AW175" s="221">
        <v>574240.48</v>
      </c>
      <c r="AX175" s="271">
        <v>6.7866592797397897E-4</v>
      </c>
      <c r="AY175" s="298">
        <v>10688.988365590169</v>
      </c>
      <c r="AZ175" s="213"/>
      <c r="BA175" s="221">
        <v>16.310811142246269</v>
      </c>
      <c r="BB175" s="272">
        <v>-0.85682847154549557</v>
      </c>
      <c r="BC175" s="221">
        <v>-0.65484992080880911</v>
      </c>
      <c r="BD175" s="272">
        <v>0.33610866921468979</v>
      </c>
      <c r="BE175" s="221">
        <v>-0.44357446579780202</v>
      </c>
      <c r="BF175" s="272">
        <v>-1.0564980608435961</v>
      </c>
      <c r="BG175" s="221">
        <v>1310.7305284785446</v>
      </c>
      <c r="BH175" s="272">
        <v>-0.66560193913957333</v>
      </c>
      <c r="BI175" s="221">
        <v>-0.22790398100870712</v>
      </c>
      <c r="BJ175" s="445">
        <v>0</v>
      </c>
      <c r="BL175" s="412">
        <v>253</v>
      </c>
      <c r="BM175" s="425"/>
      <c r="BN175" s="235">
        <v>1292</v>
      </c>
      <c r="BO175" s="302">
        <v>1.95</v>
      </c>
      <c r="BP175" s="232">
        <v>1.95</v>
      </c>
      <c r="BQ175" s="71">
        <v>215944500</v>
      </c>
      <c r="BR175" s="235">
        <v>1326</v>
      </c>
      <c r="BS175" s="302">
        <v>1.95</v>
      </c>
      <c r="BT175" s="232">
        <v>1.95</v>
      </c>
      <c r="BU175" s="71">
        <v>231693890</v>
      </c>
      <c r="BV175" s="235">
        <v>1334</v>
      </c>
      <c r="BW175" s="302">
        <v>1.95</v>
      </c>
      <c r="BX175" s="232">
        <v>1.95</v>
      </c>
      <c r="BY175" s="71">
        <v>232366530</v>
      </c>
      <c r="BZ175" s="463">
        <v>-31529</v>
      </c>
      <c r="CA175" s="235">
        <v>2490184</v>
      </c>
      <c r="CB175" s="235">
        <v>37392</v>
      </c>
      <c r="CC175" s="235">
        <v>-50064</v>
      </c>
      <c r="CD175" s="235">
        <v>-615</v>
      </c>
      <c r="CE175" s="235">
        <v>0</v>
      </c>
      <c r="CF175" s="235">
        <v>180767</v>
      </c>
      <c r="CG175" s="235">
        <v>12111</v>
      </c>
      <c r="CH175" s="235">
        <v>-11245</v>
      </c>
      <c r="CI175" s="235">
        <v>25310</v>
      </c>
      <c r="CJ175" s="235">
        <v>347</v>
      </c>
      <c r="CK175" s="235">
        <v>45611</v>
      </c>
      <c r="CL175" s="235">
        <v>14513</v>
      </c>
      <c r="CM175" s="235">
        <v>-2872</v>
      </c>
      <c r="CN175" s="235">
        <v>0</v>
      </c>
      <c r="CO175" s="235">
        <v>0</v>
      </c>
      <c r="CP175" s="235">
        <v>2185</v>
      </c>
      <c r="CQ175" s="235">
        <v>126</v>
      </c>
      <c r="CR175" s="235">
        <v>-66</v>
      </c>
      <c r="CS175" s="235">
        <v>0</v>
      </c>
      <c r="CT175" s="235">
        <v>0</v>
      </c>
      <c r="CU175" s="235">
        <v>2552</v>
      </c>
      <c r="CV175" s="235">
        <v>0</v>
      </c>
      <c r="CW175" s="235">
        <v>2714707</v>
      </c>
      <c r="CX175" s="463">
        <v>-37840</v>
      </c>
      <c r="CY175" s="544">
        <v>2866301</v>
      </c>
      <c r="CZ175" s="544">
        <v>39807</v>
      </c>
      <c r="DA175" s="544">
        <v>-41184</v>
      </c>
      <c r="DB175" s="544">
        <v>-678</v>
      </c>
      <c r="DC175" s="544">
        <v>0</v>
      </c>
      <c r="DD175" s="544">
        <v>194670</v>
      </c>
      <c r="DE175" s="544">
        <v>16034</v>
      </c>
      <c r="DF175" s="544">
        <v>-9833</v>
      </c>
      <c r="DG175" s="544">
        <v>19864</v>
      </c>
      <c r="DH175" s="544">
        <v>529</v>
      </c>
      <c r="DI175" s="544">
        <v>112595</v>
      </c>
      <c r="DJ175" s="544">
        <v>5795</v>
      </c>
      <c r="DK175" s="544">
        <v>0</v>
      </c>
      <c r="DL175" s="544">
        <v>0</v>
      </c>
      <c r="DM175" s="544">
        <v>0</v>
      </c>
      <c r="DN175" s="544">
        <v>3226</v>
      </c>
      <c r="DO175" s="544">
        <v>4</v>
      </c>
      <c r="DP175" s="544">
        <v>-834</v>
      </c>
      <c r="DQ175" s="544">
        <v>0</v>
      </c>
      <c r="DR175" s="544">
        <v>0</v>
      </c>
      <c r="DS175" s="544">
        <v>1548</v>
      </c>
      <c r="DT175" s="544">
        <v>0</v>
      </c>
      <c r="DU175" s="544">
        <v>3170004</v>
      </c>
      <c r="DV175" s="463">
        <v>-62512</v>
      </c>
      <c r="DW175" s="235">
        <v>2642086</v>
      </c>
      <c r="DX175" s="235">
        <v>45933</v>
      </c>
      <c r="DY175" s="235">
        <v>-29482</v>
      </c>
      <c r="DZ175" s="235">
        <v>-827</v>
      </c>
      <c r="EA175" s="235">
        <v>0</v>
      </c>
      <c r="EB175" s="235">
        <v>221593</v>
      </c>
      <c r="EC175" s="235">
        <v>7260</v>
      </c>
      <c r="ED175" s="235">
        <v>-9752</v>
      </c>
      <c r="EE175" s="235">
        <v>30520</v>
      </c>
      <c r="EF175" s="235">
        <v>631</v>
      </c>
      <c r="EG175" s="235">
        <v>178609</v>
      </c>
      <c r="EH175" s="235">
        <v>14416</v>
      </c>
      <c r="EI175" s="235">
        <v>-5943</v>
      </c>
      <c r="EJ175" s="235">
        <v>0</v>
      </c>
      <c r="EK175" s="235">
        <v>0</v>
      </c>
      <c r="EL175" s="235">
        <v>-1254</v>
      </c>
      <c r="EM175" s="235">
        <v>8</v>
      </c>
      <c r="EN175" s="235">
        <v>-418</v>
      </c>
      <c r="EO175" s="235">
        <v>0</v>
      </c>
      <c r="EP175" s="235">
        <v>0</v>
      </c>
      <c r="EQ175" s="235">
        <v>2920</v>
      </c>
      <c r="ER175" s="235">
        <v>0</v>
      </c>
      <c r="ES175" s="235">
        <v>3033788</v>
      </c>
      <c r="ET175" s="254"/>
      <c r="EU175" s="254"/>
      <c r="EV175" s="254"/>
      <c r="EW175" s="254"/>
      <c r="EY175" s="397">
        <v>14.930656757221984</v>
      </c>
      <c r="EZ175" s="226">
        <v>-0.87763085864461909</v>
      </c>
      <c r="FA175" s="397">
        <v>-0.56507120410877121</v>
      </c>
      <c r="FB175" s="226">
        <v>0.31640980353513409</v>
      </c>
      <c r="FC175" s="221">
        <v>-0.39030639899077429</v>
      </c>
      <c r="FD175" s="226">
        <v>-0.94430620638662166</v>
      </c>
      <c r="FE175" s="221">
        <v>1438.5659066973622</v>
      </c>
      <c r="FF175" s="226">
        <v>-0.65192593755214012</v>
      </c>
      <c r="FG175" s="221">
        <v>-0.21340033098599162</v>
      </c>
      <c r="FH175" s="226">
        <v>0</v>
      </c>
      <c r="FI175" s="232"/>
      <c r="FJ175" s="393">
        <v>253</v>
      </c>
      <c r="FK175" s="430"/>
      <c r="FL175" s="468">
        <v>0.33324898785425106</v>
      </c>
      <c r="FM175" s="469">
        <v>0</v>
      </c>
      <c r="FN175" s="472">
        <v>11.015435222672066</v>
      </c>
      <c r="FO175" s="386">
        <v>0</v>
      </c>
      <c r="FQ175" s="390">
        <v>442.12</v>
      </c>
      <c r="FR175" s="391">
        <v>582419.41333333333</v>
      </c>
      <c r="FS175" s="392">
        <v>6.8225249388749053E-4</v>
      </c>
      <c r="FT175" s="278">
        <v>10916.039902199849</v>
      </c>
      <c r="FV175" s="555">
        <v>0</v>
      </c>
      <c r="FW175" s="551">
        <v>0</v>
      </c>
      <c r="FX175" s="547">
        <v>1790</v>
      </c>
      <c r="FY175" s="545">
        <v>1796</v>
      </c>
      <c r="FZ175" s="555">
        <v>0</v>
      </c>
    </row>
    <row r="176" spans="1:182" x14ac:dyDescent="0.2">
      <c r="A176" s="65">
        <v>173</v>
      </c>
      <c r="B176" s="65">
        <v>785</v>
      </c>
      <c r="C176" s="66">
        <v>1305</v>
      </c>
      <c r="D176" s="67" t="s">
        <v>70</v>
      </c>
      <c r="E176" s="75"/>
      <c r="F176" s="220">
        <v>4685.333333333333</v>
      </c>
      <c r="G176" s="220">
        <v>10526936</v>
      </c>
      <c r="H176" s="214">
        <v>1.9400000000000002</v>
      </c>
      <c r="I176" s="220">
        <v>5426255.6701030927</v>
      </c>
      <c r="J176" s="220">
        <v>1198630.3333333333</v>
      </c>
      <c r="K176" s="209">
        <v>0</v>
      </c>
      <c r="L176" s="216">
        <v>1.65</v>
      </c>
      <c r="M176" s="220">
        <v>8953321.8556701019</v>
      </c>
      <c r="N176" s="220">
        <v>1131796.8033333335</v>
      </c>
      <c r="O176" s="220">
        <v>8632.6666666666661</v>
      </c>
      <c r="P176" s="220">
        <v>10093751.325670103</v>
      </c>
      <c r="Q176" s="221">
        <v>2154.3293950633401</v>
      </c>
      <c r="R176" s="221">
        <v>2681.4037114060652</v>
      </c>
      <c r="S176" s="221">
        <v>80.343343521877216</v>
      </c>
      <c r="T176" s="381">
        <v>2154.3293950633401</v>
      </c>
      <c r="U176" s="222">
        <v>2746.534559255173</v>
      </c>
      <c r="V176" s="222">
        <v>78.438095300995172</v>
      </c>
      <c r="W176" s="223">
        <v>913721.97949664562</v>
      </c>
      <c r="X176" s="224">
        <v>195.01749704680827</v>
      </c>
      <c r="Y176" s="225">
        <v>87.616306418782642</v>
      </c>
      <c r="Z176" s="223">
        <v>0</v>
      </c>
      <c r="AA176" s="224">
        <v>0</v>
      </c>
      <c r="AB176" s="226">
        <v>87.616306418782642</v>
      </c>
      <c r="AC176" s="227">
        <v>0</v>
      </c>
      <c r="AD176" s="228">
        <v>0</v>
      </c>
      <c r="AE176" s="229">
        <v>0</v>
      </c>
      <c r="AF176" s="230">
        <v>0</v>
      </c>
      <c r="AG176" s="231">
        <v>87.616306418782642</v>
      </c>
      <c r="AH176" s="223">
        <v>913721.97949664562</v>
      </c>
      <c r="AI176" s="224">
        <v>195.01749704680827</v>
      </c>
      <c r="AJ176" s="226">
        <v>87.616306418782642</v>
      </c>
      <c r="AK176" s="232">
        <v>0</v>
      </c>
      <c r="AL176" s="444">
        <v>0.86717416050085383</v>
      </c>
      <c r="AM176" s="232">
        <v>85331.839791154882</v>
      </c>
      <c r="AN176" s="232">
        <v>12.694294251565168</v>
      </c>
      <c r="AO176" s="232">
        <v>15439.710050732107</v>
      </c>
      <c r="AP176" s="223">
        <v>100771.54984188698</v>
      </c>
      <c r="AQ176" s="224">
        <v>80.343343521877216</v>
      </c>
      <c r="AR176" s="224">
        <v>0</v>
      </c>
      <c r="AS176" s="233">
        <v>0</v>
      </c>
      <c r="AT176" s="234">
        <v>100771.54984188698</v>
      </c>
      <c r="AU176" s="254"/>
      <c r="AV176" s="221">
        <v>534.97</v>
      </c>
      <c r="AW176" s="221">
        <v>2506512.7733333334</v>
      </c>
      <c r="AX176" s="271">
        <v>2.9623213210132771E-3</v>
      </c>
      <c r="AY176" s="298">
        <v>46656.560805959118</v>
      </c>
      <c r="AZ176" s="213"/>
      <c r="BA176" s="221">
        <v>95.195454743359804</v>
      </c>
      <c r="BB176" s="272">
        <v>1.0297209719397979</v>
      </c>
      <c r="BC176" s="221">
        <v>3.0135826274167603</v>
      </c>
      <c r="BD176" s="272">
        <v>0.6922753293183852</v>
      </c>
      <c r="BE176" s="221">
        <v>0.59336924974340877</v>
      </c>
      <c r="BF176" s="272">
        <v>1.3234834606921273</v>
      </c>
      <c r="BG176" s="221">
        <v>2237.0716364162899</v>
      </c>
      <c r="BH176" s="272">
        <v>-0.40059052683354912</v>
      </c>
      <c r="BI176" s="221">
        <v>0.86151757219596481</v>
      </c>
      <c r="BJ176" s="445">
        <v>0</v>
      </c>
      <c r="BL176" s="412">
        <v>779</v>
      </c>
      <c r="BM176" s="425"/>
      <c r="BN176" s="235">
        <v>4653</v>
      </c>
      <c r="BO176" s="302">
        <v>1.94</v>
      </c>
      <c r="BP176" s="232">
        <v>1.94</v>
      </c>
      <c r="BQ176" s="71">
        <v>923770670</v>
      </c>
      <c r="BR176" s="235">
        <v>4698</v>
      </c>
      <c r="BS176" s="302">
        <v>1.94</v>
      </c>
      <c r="BT176" s="232">
        <v>1.94</v>
      </c>
      <c r="BU176" s="71">
        <v>887150630</v>
      </c>
      <c r="BV176" s="235">
        <v>4710</v>
      </c>
      <c r="BW176" s="302">
        <v>1.94</v>
      </c>
      <c r="BX176" s="232">
        <v>1.94</v>
      </c>
      <c r="BY176" s="71">
        <v>893293400</v>
      </c>
      <c r="BZ176" s="463">
        <v>-71744</v>
      </c>
      <c r="CA176" s="235">
        <v>8711383</v>
      </c>
      <c r="CB176" s="235">
        <v>141470</v>
      </c>
      <c r="CC176" s="235">
        <v>-147527</v>
      </c>
      <c r="CD176" s="235">
        <v>-1543</v>
      </c>
      <c r="CE176" s="235">
        <v>0</v>
      </c>
      <c r="CF176" s="235">
        <v>780508</v>
      </c>
      <c r="CG176" s="235">
        <v>32938</v>
      </c>
      <c r="CH176" s="235">
        <v>-29288</v>
      </c>
      <c r="CI176" s="235">
        <v>216487</v>
      </c>
      <c r="CJ176" s="235">
        <v>1963</v>
      </c>
      <c r="CK176" s="235">
        <v>283686</v>
      </c>
      <c r="CL176" s="235">
        <v>389016</v>
      </c>
      <c r="CM176" s="235">
        <v>-31842</v>
      </c>
      <c r="CN176" s="235">
        <v>0</v>
      </c>
      <c r="CO176" s="235">
        <v>0</v>
      </c>
      <c r="CP176" s="235">
        <v>12849</v>
      </c>
      <c r="CQ176" s="235">
        <v>2716</v>
      </c>
      <c r="CR176" s="235">
        <v>-922</v>
      </c>
      <c r="CS176" s="235">
        <v>0</v>
      </c>
      <c r="CT176" s="235">
        <v>2393</v>
      </c>
      <c r="CU176" s="235">
        <v>24014</v>
      </c>
      <c r="CV176" s="235">
        <v>0</v>
      </c>
      <c r="CW176" s="235">
        <v>10316557</v>
      </c>
      <c r="CX176" s="463">
        <v>-62582</v>
      </c>
      <c r="CY176" s="544">
        <v>8903087</v>
      </c>
      <c r="CZ176" s="544">
        <v>135949</v>
      </c>
      <c r="DA176" s="544">
        <v>-153442</v>
      </c>
      <c r="DB176" s="544">
        <v>-1191</v>
      </c>
      <c r="DC176" s="544">
        <v>0</v>
      </c>
      <c r="DD176" s="544">
        <v>695326</v>
      </c>
      <c r="DE176" s="544">
        <v>38459</v>
      </c>
      <c r="DF176" s="544">
        <v>-29517</v>
      </c>
      <c r="DG176" s="544">
        <v>512664</v>
      </c>
      <c r="DH176" s="544">
        <v>1973</v>
      </c>
      <c r="DI176" s="544">
        <v>862783</v>
      </c>
      <c r="DJ176" s="544">
        <v>135436</v>
      </c>
      <c r="DK176" s="544">
        <v>-48398</v>
      </c>
      <c r="DL176" s="544">
        <v>0</v>
      </c>
      <c r="DM176" s="544">
        <v>-30000</v>
      </c>
      <c r="DN176" s="544">
        <v>21417</v>
      </c>
      <c r="DO176" s="544">
        <v>4162</v>
      </c>
      <c r="DP176" s="544">
        <v>-626</v>
      </c>
      <c r="DQ176" s="544">
        <v>0</v>
      </c>
      <c r="DR176" s="544">
        <v>69</v>
      </c>
      <c r="DS176" s="544">
        <v>21196</v>
      </c>
      <c r="DT176" s="544">
        <v>0</v>
      </c>
      <c r="DU176" s="544">
        <v>11006765</v>
      </c>
      <c r="DV176" s="463">
        <v>-99004</v>
      </c>
      <c r="DW176" s="235">
        <v>9073862</v>
      </c>
      <c r="DX176" s="235">
        <v>99832</v>
      </c>
      <c r="DY176" s="235">
        <v>-130256</v>
      </c>
      <c r="DZ176" s="235">
        <v>-1162</v>
      </c>
      <c r="EA176" s="235">
        <v>0</v>
      </c>
      <c r="EB176" s="235">
        <v>732558</v>
      </c>
      <c r="EC176" s="235">
        <v>33234</v>
      </c>
      <c r="ED176" s="235">
        <v>-26130</v>
      </c>
      <c r="EE176" s="235">
        <v>439173</v>
      </c>
      <c r="EF176" s="235">
        <v>1754</v>
      </c>
      <c r="EG176" s="235">
        <v>530266</v>
      </c>
      <c r="EH176" s="235">
        <v>137864</v>
      </c>
      <c r="EI176" s="235">
        <v>-15441</v>
      </c>
      <c r="EJ176" s="235">
        <v>0</v>
      </c>
      <c r="EK176" s="235">
        <v>0</v>
      </c>
      <c r="EL176" s="235">
        <v>17398</v>
      </c>
      <c r="EM176" s="235">
        <v>1461</v>
      </c>
      <c r="EN176" s="235">
        <v>-1030</v>
      </c>
      <c r="EO176" s="235">
        <v>0</v>
      </c>
      <c r="EP176" s="235">
        <v>0</v>
      </c>
      <c r="EQ176" s="235">
        <v>15919</v>
      </c>
      <c r="ER176" s="235">
        <v>0</v>
      </c>
      <c r="ES176" s="235">
        <v>10810298</v>
      </c>
      <c r="ET176" s="254"/>
      <c r="EU176" s="254"/>
      <c r="EV176" s="254"/>
      <c r="EW176" s="254"/>
      <c r="EY176" s="397">
        <v>90.951176891164835</v>
      </c>
      <c r="EZ176" s="226">
        <v>0.9138576934810676</v>
      </c>
      <c r="FA176" s="397">
        <v>8.8497828394872453</v>
      </c>
      <c r="FB176" s="226">
        <v>0.97600863182644426</v>
      </c>
      <c r="FC176" s="221">
        <v>0.53812900335466163</v>
      </c>
      <c r="FD176" s="226">
        <v>1.3621793481217104</v>
      </c>
      <c r="FE176" s="221">
        <v>2096.1328446361263</v>
      </c>
      <c r="FF176" s="226">
        <v>-0.46450118423766001</v>
      </c>
      <c r="FG176" s="221">
        <v>0.92913671441672063</v>
      </c>
      <c r="FH176" s="226">
        <v>0</v>
      </c>
      <c r="FI176" s="232"/>
      <c r="FJ176" s="393">
        <v>779</v>
      </c>
      <c r="FK176" s="430"/>
      <c r="FL176" s="468">
        <v>0.86686579901856198</v>
      </c>
      <c r="FM176" s="469">
        <v>87546.572375192743</v>
      </c>
      <c r="FN176" s="472">
        <v>12.689780243225943</v>
      </c>
      <c r="FO176" s="386">
        <v>24289.598739427351</v>
      </c>
      <c r="FQ176" s="390">
        <v>545.83000000000004</v>
      </c>
      <c r="FR176" s="391">
        <v>2558305.21</v>
      </c>
      <c r="FS176" s="392">
        <v>2.9968268050311673E-3</v>
      </c>
      <c r="FT176" s="278">
        <v>47949.228880498675</v>
      </c>
      <c r="FV176" s="555">
        <v>0</v>
      </c>
      <c r="FW176" s="551">
        <v>0</v>
      </c>
      <c r="FX176" s="547">
        <v>25898</v>
      </c>
      <c r="FY176" s="545">
        <v>33046</v>
      </c>
      <c r="FZ176" s="555">
        <v>0</v>
      </c>
    </row>
    <row r="177" spans="1:182" x14ac:dyDescent="0.2">
      <c r="A177" s="65">
        <v>174</v>
      </c>
      <c r="B177" s="65">
        <v>333</v>
      </c>
      <c r="C177" s="66">
        <v>4113</v>
      </c>
      <c r="D177" s="67" t="s">
        <v>187</v>
      </c>
      <c r="E177" s="75"/>
      <c r="F177" s="220">
        <v>1482.3333333333333</v>
      </c>
      <c r="G177" s="220">
        <v>2780185.6666666665</v>
      </c>
      <c r="H177" s="214">
        <v>1.74</v>
      </c>
      <c r="I177" s="220">
        <v>1597807.8544061303</v>
      </c>
      <c r="J177" s="220">
        <v>304633</v>
      </c>
      <c r="K177" s="209">
        <v>0</v>
      </c>
      <c r="L177" s="216">
        <v>1.65</v>
      </c>
      <c r="M177" s="220">
        <v>2636382.9597701146</v>
      </c>
      <c r="N177" s="220">
        <v>303790.37999999995</v>
      </c>
      <c r="O177" s="220">
        <v>3802.6666666666665</v>
      </c>
      <c r="P177" s="220">
        <v>2943976.0064367815</v>
      </c>
      <c r="Q177" s="221">
        <v>1986.0418302924095</v>
      </c>
      <c r="R177" s="221">
        <v>2681.4037114060652</v>
      </c>
      <c r="S177" s="221">
        <v>74.067244027605824</v>
      </c>
      <c r="T177" s="381">
        <v>1986.0418302924095</v>
      </c>
      <c r="U177" s="222">
        <v>2746.534559255173</v>
      </c>
      <c r="V177" s="222">
        <v>72.310826149990262</v>
      </c>
      <c r="W177" s="223">
        <v>381380.49518853246</v>
      </c>
      <c r="X177" s="224">
        <v>257.28389601205248</v>
      </c>
      <c r="Y177" s="225">
        <v>83.662363737391658</v>
      </c>
      <c r="Z177" s="223">
        <v>92915</v>
      </c>
      <c r="AA177" s="224">
        <v>62.681583089723411</v>
      </c>
      <c r="AB177" s="226">
        <v>86.000004385202004</v>
      </c>
      <c r="AC177" s="227">
        <v>0</v>
      </c>
      <c r="AD177" s="228">
        <v>0</v>
      </c>
      <c r="AE177" s="229">
        <v>92915</v>
      </c>
      <c r="AF177" s="230">
        <v>62.681583089723411</v>
      </c>
      <c r="AG177" s="231">
        <v>86.000004385202004</v>
      </c>
      <c r="AH177" s="223">
        <v>474295.49518853246</v>
      </c>
      <c r="AI177" s="224">
        <v>319.96547910177588</v>
      </c>
      <c r="AJ177" s="226">
        <v>86.000004385202004</v>
      </c>
      <c r="AK177" s="232">
        <v>0</v>
      </c>
      <c r="AL177" s="444">
        <v>0.69350123678884645</v>
      </c>
      <c r="AM177" s="232">
        <v>9907.1922819698939</v>
      </c>
      <c r="AN177" s="232">
        <v>13.886215426129976</v>
      </c>
      <c r="AO177" s="232">
        <v>19102.962332298051</v>
      </c>
      <c r="AP177" s="223">
        <v>29010.154614267944</v>
      </c>
      <c r="AQ177" s="224">
        <v>74.067244027605824</v>
      </c>
      <c r="AR177" s="224">
        <v>0</v>
      </c>
      <c r="AS177" s="233">
        <v>0</v>
      </c>
      <c r="AT177" s="234">
        <v>29010.154614267944</v>
      </c>
      <c r="AU177" s="254"/>
      <c r="AV177" s="221">
        <v>751.46</v>
      </c>
      <c r="AW177" s="221">
        <v>1113914.2066666665</v>
      </c>
      <c r="AX177" s="271">
        <v>1.3164791495556562E-3</v>
      </c>
      <c r="AY177" s="298">
        <v>20734.546605501586</v>
      </c>
      <c r="AZ177" s="213"/>
      <c r="BA177" s="221">
        <v>9.4710473746327075</v>
      </c>
      <c r="BB177" s="272">
        <v>-1.0204034329107277</v>
      </c>
      <c r="BC177" s="221">
        <v>-2.4896417073350094</v>
      </c>
      <c r="BD177" s="272">
        <v>0.15796946289104488</v>
      </c>
      <c r="BE177" s="221">
        <v>-0.24101588130874751</v>
      </c>
      <c r="BF177" s="272">
        <v>-0.59158788212597113</v>
      </c>
      <c r="BG177" s="221">
        <v>2046.7683998147106</v>
      </c>
      <c r="BH177" s="272">
        <v>-0.45503324676256829</v>
      </c>
      <c r="BI177" s="221">
        <v>-0.24974715134577144</v>
      </c>
      <c r="BJ177" s="445">
        <v>0</v>
      </c>
      <c r="BL177" s="412">
        <v>199</v>
      </c>
      <c r="BM177" s="425"/>
      <c r="BN177" s="235">
        <v>1481</v>
      </c>
      <c r="BO177" s="302">
        <v>1.74</v>
      </c>
      <c r="BP177" s="232">
        <v>1.74</v>
      </c>
      <c r="BQ177" s="71">
        <v>248292170</v>
      </c>
      <c r="BR177" s="235">
        <v>1470</v>
      </c>
      <c r="BS177" s="302">
        <v>1.74</v>
      </c>
      <c r="BT177" s="232">
        <v>1.74</v>
      </c>
      <c r="BU177" s="71">
        <v>238144750</v>
      </c>
      <c r="BV177" s="235">
        <v>1481</v>
      </c>
      <c r="BW177" s="302">
        <v>1.74</v>
      </c>
      <c r="BX177" s="232">
        <v>1.74</v>
      </c>
      <c r="BY177" s="71">
        <v>237569580</v>
      </c>
      <c r="BZ177" s="463">
        <v>-36929</v>
      </c>
      <c r="CA177" s="235">
        <v>2339713</v>
      </c>
      <c r="CB177" s="235">
        <v>20166</v>
      </c>
      <c r="CC177" s="235">
        <v>-62440</v>
      </c>
      <c r="CD177" s="235">
        <v>-214</v>
      </c>
      <c r="CE177" s="235">
        <v>0</v>
      </c>
      <c r="CF177" s="235">
        <v>297812</v>
      </c>
      <c r="CG177" s="235">
        <v>6397</v>
      </c>
      <c r="CH177" s="235">
        <v>-16592</v>
      </c>
      <c r="CI177" s="235">
        <v>40527</v>
      </c>
      <c r="CJ177" s="235">
        <v>0</v>
      </c>
      <c r="CK177" s="235">
        <v>50879</v>
      </c>
      <c r="CL177" s="235">
        <v>17500</v>
      </c>
      <c r="CM177" s="235">
        <v>0</v>
      </c>
      <c r="CN177" s="235">
        <v>0</v>
      </c>
      <c r="CO177" s="235">
        <v>0</v>
      </c>
      <c r="CP177" s="235">
        <v>9631</v>
      </c>
      <c r="CQ177" s="235">
        <v>1197</v>
      </c>
      <c r="CR177" s="235">
        <v>-1693</v>
      </c>
      <c r="CS177" s="235">
        <v>0</v>
      </c>
      <c r="CT177" s="235">
        <v>177</v>
      </c>
      <c r="CU177" s="235">
        <v>3097</v>
      </c>
      <c r="CV177" s="235">
        <v>0</v>
      </c>
      <c r="CW177" s="235">
        <v>2669228</v>
      </c>
      <c r="CX177" s="463">
        <v>-27191</v>
      </c>
      <c r="CY177" s="544">
        <v>2270634</v>
      </c>
      <c r="CZ177" s="544">
        <v>28651</v>
      </c>
      <c r="DA177" s="544">
        <v>-64580</v>
      </c>
      <c r="DB177" s="544">
        <v>-317</v>
      </c>
      <c r="DC177" s="544">
        <v>0</v>
      </c>
      <c r="DD177" s="544">
        <v>284167</v>
      </c>
      <c r="DE177" s="544">
        <v>12145</v>
      </c>
      <c r="DF177" s="544">
        <v>-21681</v>
      </c>
      <c r="DG177" s="544">
        <v>62649</v>
      </c>
      <c r="DH177" s="544">
        <v>0</v>
      </c>
      <c r="DI177" s="544">
        <v>70491</v>
      </c>
      <c r="DJ177" s="544">
        <v>68915</v>
      </c>
      <c r="DK177" s="544">
        <v>-24</v>
      </c>
      <c r="DL177" s="544">
        <v>0</v>
      </c>
      <c r="DM177" s="544">
        <v>0</v>
      </c>
      <c r="DN177" s="544">
        <v>-3152</v>
      </c>
      <c r="DO177" s="544">
        <v>4149</v>
      </c>
      <c r="DP177" s="544">
        <v>-2076</v>
      </c>
      <c r="DQ177" s="544">
        <v>0</v>
      </c>
      <c r="DR177" s="544">
        <v>348</v>
      </c>
      <c r="DS177" s="544">
        <v>1560</v>
      </c>
      <c r="DT177" s="544">
        <v>0</v>
      </c>
      <c r="DU177" s="544">
        <v>2684688</v>
      </c>
      <c r="DV177" s="463">
        <v>-72952</v>
      </c>
      <c r="DW177" s="235">
        <v>2303030</v>
      </c>
      <c r="DX177" s="235">
        <v>26488</v>
      </c>
      <c r="DY177" s="235">
        <v>-50099</v>
      </c>
      <c r="DZ177" s="235">
        <v>-365</v>
      </c>
      <c r="EA177" s="235">
        <v>0</v>
      </c>
      <c r="EB177" s="235">
        <v>271889</v>
      </c>
      <c r="EC177" s="235">
        <v>10556</v>
      </c>
      <c r="ED177" s="235">
        <v>-12544</v>
      </c>
      <c r="EE177" s="235">
        <v>43474</v>
      </c>
      <c r="EF177" s="235">
        <v>0</v>
      </c>
      <c r="EG177" s="235">
        <v>97244</v>
      </c>
      <c r="EH177" s="235">
        <v>17628</v>
      </c>
      <c r="EI177" s="235">
        <v>-29058</v>
      </c>
      <c r="EJ177" s="235">
        <v>0</v>
      </c>
      <c r="EK177" s="235">
        <v>0</v>
      </c>
      <c r="EL177" s="235">
        <v>1223</v>
      </c>
      <c r="EM177" s="235">
        <v>4260</v>
      </c>
      <c r="EN177" s="235">
        <v>7</v>
      </c>
      <c r="EO177" s="235">
        <v>0</v>
      </c>
      <c r="EP177" s="235">
        <v>0</v>
      </c>
      <c r="EQ177" s="235">
        <v>15049</v>
      </c>
      <c r="ER177" s="235">
        <v>0</v>
      </c>
      <c r="ES177" s="235">
        <v>2625830</v>
      </c>
      <c r="ET177" s="254"/>
      <c r="EU177" s="254"/>
      <c r="EV177" s="254"/>
      <c r="EW177" s="254"/>
      <c r="EY177" s="397">
        <v>8.1375536167688995</v>
      </c>
      <c r="EZ177" s="226">
        <v>-1.0377161420403191</v>
      </c>
      <c r="FA177" s="397">
        <v>-2.6455400086467562</v>
      </c>
      <c r="FB177" s="226">
        <v>0.17065345092302972</v>
      </c>
      <c r="FC177" s="221">
        <v>-0.24951302434213632</v>
      </c>
      <c r="FD177" s="226">
        <v>-0.59453724671834274</v>
      </c>
      <c r="FE177" s="221">
        <v>2109.7716789354454</v>
      </c>
      <c r="FF177" s="226">
        <v>-0.46061373946730721</v>
      </c>
      <c r="FG177" s="221">
        <v>-0.25024654959208126</v>
      </c>
      <c r="FH177" s="226">
        <v>0</v>
      </c>
      <c r="FI177" s="232"/>
      <c r="FJ177" s="393">
        <v>231</v>
      </c>
      <c r="FK177" s="430"/>
      <c r="FL177" s="468">
        <v>0.69584837545126355</v>
      </c>
      <c r="FM177" s="469">
        <v>10931.335419093582</v>
      </c>
      <c r="FN177" s="472">
        <v>13.933212996389893</v>
      </c>
      <c r="FO177" s="386">
        <v>22111.627594224959</v>
      </c>
      <c r="FQ177" s="390">
        <v>789.79</v>
      </c>
      <c r="FR177" s="391">
        <v>1166783.0933333333</v>
      </c>
      <c r="FS177" s="392">
        <v>1.3667825230901653E-3</v>
      </c>
      <c r="FT177" s="278">
        <v>21868.520369442645</v>
      </c>
      <c r="FV177" s="555">
        <v>0</v>
      </c>
      <c r="FW177" s="551">
        <v>0</v>
      </c>
      <c r="FX177" s="547">
        <v>11408</v>
      </c>
      <c r="FY177" s="545">
        <v>13305</v>
      </c>
      <c r="FZ177" s="555">
        <v>0</v>
      </c>
    </row>
    <row r="178" spans="1:182" x14ac:dyDescent="0.2">
      <c r="A178" s="65">
        <v>175</v>
      </c>
      <c r="B178" s="65">
        <v>741</v>
      </c>
      <c r="C178" s="66">
        <v>5511</v>
      </c>
      <c r="D178" s="67" t="s">
        <v>296</v>
      </c>
      <c r="E178" s="75"/>
      <c r="F178" s="220">
        <v>394.66666666666669</v>
      </c>
      <c r="G178" s="220">
        <v>1017632.6666666666</v>
      </c>
      <c r="H178" s="214">
        <v>1.6666666666666667</v>
      </c>
      <c r="I178" s="220">
        <v>615494.7821165818</v>
      </c>
      <c r="J178" s="220">
        <v>84864.666666666672</v>
      </c>
      <c r="K178" s="209">
        <v>0</v>
      </c>
      <c r="L178" s="216">
        <v>1.65</v>
      </c>
      <c r="M178" s="220">
        <v>1015566.3904923598</v>
      </c>
      <c r="N178" s="220">
        <v>87621.346666666679</v>
      </c>
      <c r="O178" s="220">
        <v>39.333333333333336</v>
      </c>
      <c r="P178" s="220">
        <v>1103227.0704923598</v>
      </c>
      <c r="Q178" s="221">
        <v>2795.3388610448305</v>
      </c>
      <c r="R178" s="221">
        <v>2681.4037114060652</v>
      </c>
      <c r="S178" s="221">
        <v>104.24908599753599</v>
      </c>
      <c r="T178" s="381">
        <v>2795.3388610448305</v>
      </c>
      <c r="U178" s="222">
        <v>2746.534559255173</v>
      </c>
      <c r="V178" s="222">
        <v>101.77694111385559</v>
      </c>
      <c r="W178" s="223">
        <v>-16637.570117916774</v>
      </c>
      <c r="X178" s="224">
        <v>-42.156005366343173</v>
      </c>
      <c r="Y178" s="225">
        <v>102.67692417844768</v>
      </c>
      <c r="Z178" s="223">
        <v>0</v>
      </c>
      <c r="AA178" s="224">
        <v>0</v>
      </c>
      <c r="AB178" s="226">
        <v>102.67692417844768</v>
      </c>
      <c r="AC178" s="227">
        <v>0</v>
      </c>
      <c r="AD178" s="228">
        <v>0</v>
      </c>
      <c r="AE178" s="229">
        <v>0</v>
      </c>
      <c r="AF178" s="230">
        <v>0</v>
      </c>
      <c r="AG178" s="231">
        <v>102.67692417844768</v>
      </c>
      <c r="AH178" s="223">
        <v>-16637.570117916774</v>
      </c>
      <c r="AI178" s="224">
        <v>-42.156005366343173</v>
      </c>
      <c r="AJ178" s="226">
        <v>102.67692417844768</v>
      </c>
      <c r="AK178" s="232">
        <v>0</v>
      </c>
      <c r="AL178" s="444">
        <v>0.58277027027027029</v>
      </c>
      <c r="AM178" s="232">
        <v>0</v>
      </c>
      <c r="AN178" s="232">
        <v>15.72972972972973</v>
      </c>
      <c r="AO178" s="232">
        <v>10941.116745313713</v>
      </c>
      <c r="AP178" s="223">
        <v>10941.116745313713</v>
      </c>
      <c r="AQ178" s="224">
        <v>104.24908599753599</v>
      </c>
      <c r="AR178" s="224">
        <v>0</v>
      </c>
      <c r="AS178" s="233">
        <v>0</v>
      </c>
      <c r="AT178" s="234">
        <v>10941.116745313713</v>
      </c>
      <c r="AU178" s="254"/>
      <c r="AV178" s="221">
        <v>226.89</v>
      </c>
      <c r="AW178" s="221">
        <v>89545.919999999998</v>
      </c>
      <c r="AX178" s="271">
        <v>1.0582981696637562E-4</v>
      </c>
      <c r="AY178" s="298">
        <v>1666.8196172204159</v>
      </c>
      <c r="AZ178" s="213"/>
      <c r="BA178" s="221">
        <v>55.695984786716615</v>
      </c>
      <c r="BB178" s="272">
        <v>8.5079535243018645E-2</v>
      </c>
      <c r="BC178" s="221">
        <v>-6.9575133917665788</v>
      </c>
      <c r="BD178" s="272">
        <v>-0.27581442564892106</v>
      </c>
      <c r="BE178" s="221">
        <v>-6.0147719255038735E-2</v>
      </c>
      <c r="BF178" s="272">
        <v>-0.17646131636315668</v>
      </c>
      <c r="BG178" s="221">
        <v>5932.3368186958569</v>
      </c>
      <c r="BH178" s="272">
        <v>0.65656588823833695</v>
      </c>
      <c r="BI178" s="221">
        <v>-0.255940523751849</v>
      </c>
      <c r="BJ178" s="445">
        <v>0</v>
      </c>
      <c r="BL178" s="412">
        <v>35.71</v>
      </c>
      <c r="BM178" s="425"/>
      <c r="BN178" s="235">
        <v>395</v>
      </c>
      <c r="BO178" s="302">
        <v>1.55</v>
      </c>
      <c r="BP178" s="232">
        <v>1.55</v>
      </c>
      <c r="BQ178" s="71">
        <v>65296260</v>
      </c>
      <c r="BR178" s="235">
        <v>393</v>
      </c>
      <c r="BS178" s="302">
        <v>1.55</v>
      </c>
      <c r="BT178" s="232">
        <v>1.55</v>
      </c>
      <c r="BU178" s="71">
        <v>79897620</v>
      </c>
      <c r="BV178" s="235">
        <v>392</v>
      </c>
      <c r="BW178" s="302">
        <v>1.55</v>
      </c>
      <c r="BX178" s="232">
        <v>1.55</v>
      </c>
      <c r="BY178" s="71">
        <v>80347830</v>
      </c>
      <c r="BZ178" s="463">
        <v>-6451</v>
      </c>
      <c r="CA178" s="235">
        <v>921319</v>
      </c>
      <c r="CB178" s="235">
        <v>3974</v>
      </c>
      <c r="CC178" s="235">
        <v>-42081</v>
      </c>
      <c r="CD178" s="235">
        <v>-319</v>
      </c>
      <c r="CE178" s="235">
        <v>13724</v>
      </c>
      <c r="CF178" s="235">
        <v>111859</v>
      </c>
      <c r="CG178" s="235">
        <v>492</v>
      </c>
      <c r="CH178" s="235">
        <v>-14392</v>
      </c>
      <c r="CI178" s="235">
        <v>2079</v>
      </c>
      <c r="CJ178" s="235">
        <v>110</v>
      </c>
      <c r="CK178" s="235">
        <v>7088</v>
      </c>
      <c r="CL178" s="235">
        <v>10019</v>
      </c>
      <c r="CM178" s="235">
        <v>0</v>
      </c>
      <c r="CN178" s="235">
        <v>0</v>
      </c>
      <c r="CO178" s="235">
        <v>-392</v>
      </c>
      <c r="CP178" s="235">
        <v>810</v>
      </c>
      <c r="CQ178" s="235">
        <v>0</v>
      </c>
      <c r="CR178" s="235">
        <v>-426</v>
      </c>
      <c r="CS178" s="235">
        <v>0</v>
      </c>
      <c r="CT178" s="235">
        <v>298</v>
      </c>
      <c r="CU178" s="235">
        <v>278</v>
      </c>
      <c r="CV178" s="235">
        <v>0</v>
      </c>
      <c r="CW178" s="235">
        <v>1007989</v>
      </c>
      <c r="CX178" s="463">
        <v>-1106</v>
      </c>
      <c r="CY178" s="544">
        <v>923583</v>
      </c>
      <c r="CZ178" s="544">
        <v>8146</v>
      </c>
      <c r="DA178" s="544">
        <v>-29788</v>
      </c>
      <c r="DB178" s="544">
        <v>-63</v>
      </c>
      <c r="DC178" s="544">
        <v>-5052</v>
      </c>
      <c r="DD178" s="544">
        <v>102661</v>
      </c>
      <c r="DE178" s="544">
        <v>1062</v>
      </c>
      <c r="DF178" s="544">
        <v>-6438</v>
      </c>
      <c r="DG178" s="544">
        <v>3119</v>
      </c>
      <c r="DH178" s="544">
        <v>94</v>
      </c>
      <c r="DI178" s="544">
        <v>3623</v>
      </c>
      <c r="DJ178" s="544">
        <v>3149</v>
      </c>
      <c r="DK178" s="544">
        <v>0</v>
      </c>
      <c r="DL178" s="544">
        <v>0</v>
      </c>
      <c r="DM178" s="544">
        <v>2309</v>
      </c>
      <c r="DN178" s="544">
        <v>-338</v>
      </c>
      <c r="DO178" s="544">
        <v>0</v>
      </c>
      <c r="DP178" s="544">
        <v>0</v>
      </c>
      <c r="DQ178" s="544">
        <v>0</v>
      </c>
      <c r="DR178" s="544">
        <v>593</v>
      </c>
      <c r="DS178" s="544">
        <v>3327</v>
      </c>
      <c r="DT178" s="544">
        <v>0</v>
      </c>
      <c r="DU178" s="544">
        <v>1008881</v>
      </c>
      <c r="DV178" s="463">
        <v>-3895</v>
      </c>
      <c r="DW178" s="235">
        <v>1450771</v>
      </c>
      <c r="DX178" s="235">
        <v>5811</v>
      </c>
      <c r="DY178" s="235">
        <v>-36244</v>
      </c>
      <c r="DZ178" s="235">
        <v>-489</v>
      </c>
      <c r="EA178" s="235">
        <v>-10922</v>
      </c>
      <c r="EB178" s="235">
        <v>187762</v>
      </c>
      <c r="EC178" s="235">
        <v>546</v>
      </c>
      <c r="ED178" s="235">
        <v>-9359</v>
      </c>
      <c r="EE178" s="235">
        <v>21014</v>
      </c>
      <c r="EF178" s="235">
        <v>231</v>
      </c>
      <c r="EG178" s="235">
        <v>6040</v>
      </c>
      <c r="EH178" s="235">
        <v>3312</v>
      </c>
      <c r="EI178" s="235">
        <v>0</v>
      </c>
      <c r="EJ178" s="235">
        <v>0</v>
      </c>
      <c r="EK178" s="235">
        <v>-1236</v>
      </c>
      <c r="EL178" s="235">
        <v>430</v>
      </c>
      <c r="EM178" s="235">
        <v>48</v>
      </c>
      <c r="EN178" s="235">
        <v>-410</v>
      </c>
      <c r="EO178" s="235">
        <v>0</v>
      </c>
      <c r="EP178" s="235">
        <v>-361</v>
      </c>
      <c r="EQ178" s="235">
        <v>5544</v>
      </c>
      <c r="ER178" s="235">
        <v>0</v>
      </c>
      <c r="ES178" s="235">
        <v>1618593</v>
      </c>
      <c r="ET178" s="254"/>
      <c r="EU178" s="254"/>
      <c r="EV178" s="254"/>
      <c r="EW178" s="254"/>
      <c r="EY178" s="397">
        <v>55.196868166618572</v>
      </c>
      <c r="EZ178" s="226">
        <v>7.1276839570379905E-2</v>
      </c>
      <c r="FA178" s="397">
        <v>-9.7961310417522842</v>
      </c>
      <c r="FB178" s="226">
        <v>-0.33031251681121615</v>
      </c>
      <c r="FC178" s="221">
        <v>-8.064766873486745E-2</v>
      </c>
      <c r="FD178" s="226">
        <v>-0.1750298664728776</v>
      </c>
      <c r="FE178" s="221">
        <v>6206.6456912637832</v>
      </c>
      <c r="FF178" s="226">
        <v>0.70710859695078321</v>
      </c>
      <c r="FG178" s="221">
        <v>-0.28529353516612427</v>
      </c>
      <c r="FH178" s="226">
        <v>0</v>
      </c>
      <c r="FI178" s="232"/>
      <c r="FJ178" s="393">
        <v>35.71</v>
      </c>
      <c r="FK178" s="430"/>
      <c r="FL178" s="468">
        <v>0.5847457627118644</v>
      </c>
      <c r="FM178" s="469">
        <v>28.220015307095057</v>
      </c>
      <c r="FN178" s="472">
        <v>15.783050847457629</v>
      </c>
      <c r="FO178" s="386">
        <v>11612.833443599822</v>
      </c>
      <c r="FQ178" s="390">
        <v>257.92</v>
      </c>
      <c r="FR178" s="391">
        <v>101448.53333333334</v>
      </c>
      <c r="FS178" s="392">
        <v>1.1883792552821765E-4</v>
      </c>
      <c r="FT178" s="278">
        <v>1901.4068084514824</v>
      </c>
      <c r="FV178" s="555">
        <v>0</v>
      </c>
      <c r="FW178" s="551">
        <v>0</v>
      </c>
      <c r="FX178" s="547">
        <v>118</v>
      </c>
      <c r="FY178" s="545">
        <v>227</v>
      </c>
      <c r="FZ178" s="555">
        <v>0</v>
      </c>
    </row>
    <row r="179" spans="1:182" x14ac:dyDescent="0.2">
      <c r="A179" s="65">
        <v>176</v>
      </c>
      <c r="B179" s="65">
        <v>615</v>
      </c>
      <c r="C179" s="66">
        <v>2315</v>
      </c>
      <c r="D179" s="67" t="s">
        <v>145</v>
      </c>
      <c r="E179" s="75"/>
      <c r="F179" s="220">
        <v>625</v>
      </c>
      <c r="G179" s="220">
        <v>1118458</v>
      </c>
      <c r="H179" s="214">
        <v>1.79</v>
      </c>
      <c r="I179" s="220">
        <v>624836.87150837993</v>
      </c>
      <c r="J179" s="220">
        <v>107610.33333333333</v>
      </c>
      <c r="K179" s="209">
        <v>0</v>
      </c>
      <c r="L179" s="216">
        <v>1.65</v>
      </c>
      <c r="M179" s="220">
        <v>1030980.8379888268</v>
      </c>
      <c r="N179" s="220">
        <v>110703.27666666666</v>
      </c>
      <c r="O179" s="220">
        <v>41</v>
      </c>
      <c r="P179" s="220">
        <v>1141725.1146554935</v>
      </c>
      <c r="Q179" s="221">
        <v>1826.7601834487896</v>
      </c>
      <c r="R179" s="221">
        <v>2681.4037114060652</v>
      </c>
      <c r="S179" s="221">
        <v>68.12701032963362</v>
      </c>
      <c r="T179" s="381">
        <v>1826.7601834487896</v>
      </c>
      <c r="U179" s="222">
        <v>2746.534559255173</v>
      </c>
      <c r="V179" s="222">
        <v>66.511458131594921</v>
      </c>
      <c r="W179" s="223">
        <v>197636.31584012002</v>
      </c>
      <c r="X179" s="224">
        <v>316.21810534419205</v>
      </c>
      <c r="Y179" s="225">
        <v>79.920016507669189</v>
      </c>
      <c r="Z179" s="223">
        <v>101893</v>
      </c>
      <c r="AA179" s="224">
        <v>163.02879999999999</v>
      </c>
      <c r="AB179" s="226">
        <v>85.999996158122926</v>
      </c>
      <c r="AC179" s="227">
        <v>0</v>
      </c>
      <c r="AD179" s="228">
        <v>0</v>
      </c>
      <c r="AE179" s="229">
        <v>101893</v>
      </c>
      <c r="AF179" s="230">
        <v>163.02879999999999</v>
      </c>
      <c r="AG179" s="231">
        <v>85.999996158122926</v>
      </c>
      <c r="AH179" s="223">
        <v>299529.31584012002</v>
      </c>
      <c r="AI179" s="224">
        <v>479.24690534419204</v>
      </c>
      <c r="AJ179" s="226">
        <v>85.999996158122926</v>
      </c>
      <c r="AK179" s="232">
        <v>0</v>
      </c>
      <c r="AL179" s="444">
        <v>0.37440000000000001</v>
      </c>
      <c r="AM179" s="232">
        <v>0</v>
      </c>
      <c r="AN179" s="232">
        <v>12.198399999999999</v>
      </c>
      <c r="AO179" s="232">
        <v>0</v>
      </c>
      <c r="AP179" s="223">
        <v>0</v>
      </c>
      <c r="AQ179" s="224">
        <v>68.12701032963362</v>
      </c>
      <c r="AR179" s="224">
        <v>0</v>
      </c>
      <c r="AS179" s="233">
        <v>0</v>
      </c>
      <c r="AT179" s="234">
        <v>0</v>
      </c>
      <c r="AU179" s="254"/>
      <c r="AV179" s="221">
        <v>178.68</v>
      </c>
      <c r="AW179" s="221">
        <v>111675</v>
      </c>
      <c r="AX179" s="271">
        <v>1.3198306310013898E-4</v>
      </c>
      <c r="AY179" s="298">
        <v>2078.7332438271887</v>
      </c>
      <c r="AZ179" s="213"/>
      <c r="BA179" s="221">
        <v>157.46105946007427</v>
      </c>
      <c r="BB179" s="272">
        <v>2.518821214574789</v>
      </c>
      <c r="BC179" s="221">
        <v>-2.4167886112026986</v>
      </c>
      <c r="BD179" s="272">
        <v>0.16504274107908454</v>
      </c>
      <c r="BE179" s="221">
        <v>1.3004814889627883</v>
      </c>
      <c r="BF179" s="272">
        <v>2.9464394975253416</v>
      </c>
      <c r="BG179" s="221">
        <v>467.08073990347094</v>
      </c>
      <c r="BH179" s="272">
        <v>-0.90695668421797526</v>
      </c>
      <c r="BI179" s="221">
        <v>1.6343150343492976</v>
      </c>
      <c r="BJ179" s="445">
        <v>0</v>
      </c>
      <c r="BL179" s="412">
        <v>0</v>
      </c>
      <c r="BM179" s="425"/>
      <c r="BN179" s="235">
        <v>629</v>
      </c>
      <c r="BO179" s="302">
        <v>1.79</v>
      </c>
      <c r="BP179" s="232">
        <v>1.79</v>
      </c>
      <c r="BQ179" s="71">
        <v>86348590</v>
      </c>
      <c r="BR179" s="235">
        <v>621</v>
      </c>
      <c r="BS179" s="302">
        <v>1.79</v>
      </c>
      <c r="BT179" s="232">
        <v>1.79</v>
      </c>
      <c r="BU179" s="71">
        <v>95220270</v>
      </c>
      <c r="BV179" s="235">
        <v>614</v>
      </c>
      <c r="BW179" s="302">
        <v>1.79</v>
      </c>
      <c r="BX179" s="232">
        <v>1.79</v>
      </c>
      <c r="BY179" s="71">
        <v>95386590</v>
      </c>
      <c r="BZ179" s="463">
        <v>-10313</v>
      </c>
      <c r="CA179" s="235">
        <v>1063267</v>
      </c>
      <c r="CB179" s="235">
        <v>14682</v>
      </c>
      <c r="CC179" s="235">
        <v>-18666</v>
      </c>
      <c r="CD179" s="235">
        <v>0</v>
      </c>
      <c r="CE179" s="235">
        <v>-3500</v>
      </c>
      <c r="CF179" s="235">
        <v>114984</v>
      </c>
      <c r="CG179" s="235">
        <v>3036</v>
      </c>
      <c r="CH179" s="235">
        <v>-3047</v>
      </c>
      <c r="CI179" s="235">
        <v>32811</v>
      </c>
      <c r="CJ179" s="235">
        <v>781</v>
      </c>
      <c r="CK179" s="235">
        <v>8692</v>
      </c>
      <c r="CL179" s="235">
        <v>4274</v>
      </c>
      <c r="CM179" s="235">
        <v>0</v>
      </c>
      <c r="CN179" s="235">
        <v>0</v>
      </c>
      <c r="CO179" s="235">
        <v>0</v>
      </c>
      <c r="CP179" s="235">
        <v>364</v>
      </c>
      <c r="CQ179" s="235">
        <v>40</v>
      </c>
      <c r="CR179" s="235">
        <v>0</v>
      </c>
      <c r="CS179" s="235">
        <v>0</v>
      </c>
      <c r="CT179" s="235">
        <v>0</v>
      </c>
      <c r="CU179" s="235">
        <v>25</v>
      </c>
      <c r="CV179" s="235">
        <v>0</v>
      </c>
      <c r="CW179" s="235">
        <v>1207430</v>
      </c>
      <c r="CX179" s="463">
        <v>-10601</v>
      </c>
      <c r="CY179" s="544">
        <v>1043876</v>
      </c>
      <c r="CZ179" s="544">
        <v>18585</v>
      </c>
      <c r="DA179" s="544">
        <v>-32213</v>
      </c>
      <c r="DB179" s="544">
        <v>0</v>
      </c>
      <c r="DC179" s="544">
        <v>-5300</v>
      </c>
      <c r="DD179" s="544">
        <v>95142</v>
      </c>
      <c r="DE179" s="544">
        <v>4559</v>
      </c>
      <c r="DF179" s="544">
        <v>-10646</v>
      </c>
      <c r="DG179" s="544">
        <v>18327</v>
      </c>
      <c r="DH179" s="544">
        <v>573</v>
      </c>
      <c r="DI179" s="544">
        <v>2061</v>
      </c>
      <c r="DJ179" s="544">
        <v>223</v>
      </c>
      <c r="DK179" s="544">
        <v>0</v>
      </c>
      <c r="DL179" s="544">
        <v>0</v>
      </c>
      <c r="DM179" s="544">
        <v>0</v>
      </c>
      <c r="DN179" s="544">
        <v>245</v>
      </c>
      <c r="DO179" s="544">
        <v>45</v>
      </c>
      <c r="DP179" s="544">
        <v>0</v>
      </c>
      <c r="DQ179" s="544">
        <v>0</v>
      </c>
      <c r="DR179" s="544">
        <v>0</v>
      </c>
      <c r="DS179" s="544">
        <v>313</v>
      </c>
      <c r="DT179" s="544">
        <v>0</v>
      </c>
      <c r="DU179" s="544">
        <v>1125189</v>
      </c>
      <c r="DV179" s="463">
        <v>-1336</v>
      </c>
      <c r="DW179" s="235">
        <v>1029814</v>
      </c>
      <c r="DX179" s="235">
        <v>11405</v>
      </c>
      <c r="DY179" s="235">
        <v>-32361</v>
      </c>
      <c r="DZ179" s="235">
        <v>0</v>
      </c>
      <c r="EA179" s="235">
        <v>300</v>
      </c>
      <c r="EB179" s="235">
        <v>120565</v>
      </c>
      <c r="EC179" s="235">
        <v>2111</v>
      </c>
      <c r="ED179" s="235">
        <v>-4376</v>
      </c>
      <c r="EE179" s="235">
        <v>31991</v>
      </c>
      <c r="EF179" s="235">
        <v>471</v>
      </c>
      <c r="EG179" s="235">
        <v>3095</v>
      </c>
      <c r="EH179" s="235">
        <v>671</v>
      </c>
      <c r="EI179" s="235">
        <v>0</v>
      </c>
      <c r="EJ179" s="235">
        <v>0</v>
      </c>
      <c r="EK179" s="235">
        <v>0</v>
      </c>
      <c r="EL179" s="235">
        <v>131</v>
      </c>
      <c r="EM179" s="235">
        <v>115</v>
      </c>
      <c r="EN179" s="235">
        <v>0</v>
      </c>
      <c r="EO179" s="235">
        <v>0</v>
      </c>
      <c r="EP179" s="235">
        <v>0</v>
      </c>
      <c r="EQ179" s="235">
        <v>298</v>
      </c>
      <c r="ER179" s="235">
        <v>0</v>
      </c>
      <c r="ES179" s="235">
        <v>1162894</v>
      </c>
      <c r="ET179" s="254"/>
      <c r="EU179" s="254"/>
      <c r="EV179" s="254"/>
      <c r="EW179" s="254"/>
      <c r="EY179" s="397">
        <v>150.37187684074948</v>
      </c>
      <c r="EZ179" s="226">
        <v>2.3141572906347854</v>
      </c>
      <c r="FA179" s="397">
        <v>-2.671968368091747</v>
      </c>
      <c r="FB179" s="226">
        <v>0.16880189647058072</v>
      </c>
      <c r="FC179" s="221">
        <v>1.0087824695711471</v>
      </c>
      <c r="FD179" s="226">
        <v>2.5314103126726555</v>
      </c>
      <c r="FE179" s="221">
        <v>624.29731681383055</v>
      </c>
      <c r="FF179" s="226">
        <v>-0.88401499310751952</v>
      </c>
      <c r="FG179" s="221">
        <v>1.4745961232213853</v>
      </c>
      <c r="FH179" s="226">
        <v>0</v>
      </c>
      <c r="FI179" s="232"/>
      <c r="FJ179" s="393">
        <v>0</v>
      </c>
      <c r="FK179" s="430"/>
      <c r="FL179" s="468">
        <v>0.37660944206008584</v>
      </c>
      <c r="FM179" s="469">
        <v>0</v>
      </c>
      <c r="FN179" s="472">
        <v>12.27038626609442</v>
      </c>
      <c r="FO179" s="386">
        <v>1169.3520251688965</v>
      </c>
      <c r="FQ179" s="390">
        <v>205.54</v>
      </c>
      <c r="FR179" s="391">
        <v>127708.85333333333</v>
      </c>
      <c r="FS179" s="392">
        <v>1.4959955263083222E-4</v>
      </c>
      <c r="FT179" s="278">
        <v>2393.5928420933155</v>
      </c>
      <c r="FV179" s="555">
        <v>0</v>
      </c>
      <c r="FW179" s="551">
        <v>0</v>
      </c>
      <c r="FX179" s="547">
        <v>123</v>
      </c>
      <c r="FY179" s="545">
        <v>210</v>
      </c>
      <c r="FZ179" s="555">
        <v>0</v>
      </c>
    </row>
    <row r="180" spans="1:182" x14ac:dyDescent="0.2">
      <c r="A180" s="65">
        <v>177</v>
      </c>
      <c r="B180" s="65">
        <v>437</v>
      </c>
      <c r="C180" s="66">
        <v>6107</v>
      </c>
      <c r="D180" s="67" t="s">
        <v>314</v>
      </c>
      <c r="E180" s="75"/>
      <c r="F180" s="220">
        <v>117.66666666666667</v>
      </c>
      <c r="G180" s="220">
        <v>177001.66666666666</v>
      </c>
      <c r="H180" s="214">
        <v>1.8733333333333331</v>
      </c>
      <c r="I180" s="220">
        <v>94872.052375873915</v>
      </c>
      <c r="J180" s="220">
        <v>15386.666666666666</v>
      </c>
      <c r="K180" s="209">
        <v>0</v>
      </c>
      <c r="L180" s="216">
        <v>1.65</v>
      </c>
      <c r="M180" s="220">
        <v>156538.88642019196</v>
      </c>
      <c r="N180" s="220">
        <v>14604.533333333333</v>
      </c>
      <c r="O180" s="220">
        <v>33.333333333333336</v>
      </c>
      <c r="P180" s="220">
        <v>171176.75308685863</v>
      </c>
      <c r="Q180" s="221">
        <v>1454.7599412480904</v>
      </c>
      <c r="R180" s="221">
        <v>2681.4037114060652</v>
      </c>
      <c r="S180" s="221">
        <v>54.253670756845807</v>
      </c>
      <c r="T180" s="381">
        <v>1454.7599412480904</v>
      </c>
      <c r="U180" s="222">
        <v>2746.534559255173</v>
      </c>
      <c r="V180" s="222">
        <v>52.967108545781549</v>
      </c>
      <c r="W180" s="223">
        <v>53403.980940111025</v>
      </c>
      <c r="X180" s="224">
        <v>453.85819495845061</v>
      </c>
      <c r="Y180" s="225">
        <v>71.17981257681285</v>
      </c>
      <c r="Z180" s="223">
        <v>46759</v>
      </c>
      <c r="AA180" s="224">
        <v>397.385269121813</v>
      </c>
      <c r="AB180" s="226">
        <v>85.999858787364019</v>
      </c>
      <c r="AC180" s="227">
        <v>0</v>
      </c>
      <c r="AD180" s="228">
        <v>0</v>
      </c>
      <c r="AE180" s="229">
        <v>46759</v>
      </c>
      <c r="AF180" s="230">
        <v>397.385269121813</v>
      </c>
      <c r="AG180" s="231">
        <v>85.999858787364019</v>
      </c>
      <c r="AH180" s="223">
        <v>100162.98094011103</v>
      </c>
      <c r="AI180" s="224">
        <v>851.24346408026361</v>
      </c>
      <c r="AJ180" s="226">
        <v>85.999858787364019</v>
      </c>
      <c r="AK180" s="232">
        <v>0</v>
      </c>
      <c r="AL180" s="444">
        <v>3.9433427762039659</v>
      </c>
      <c r="AM180" s="232">
        <v>26171.380294048802</v>
      </c>
      <c r="AN180" s="232">
        <v>55.937677053824359</v>
      </c>
      <c r="AO180" s="232">
        <v>41334.925562483426</v>
      </c>
      <c r="AP180" s="223">
        <v>67506.305856532228</v>
      </c>
      <c r="AQ180" s="224">
        <v>54.253670756845807</v>
      </c>
      <c r="AR180" s="224">
        <v>0</v>
      </c>
      <c r="AS180" s="233">
        <v>0</v>
      </c>
      <c r="AT180" s="234">
        <v>67506.305856532228</v>
      </c>
      <c r="AU180" s="254"/>
      <c r="AV180" s="221">
        <v>320.69</v>
      </c>
      <c r="AW180" s="221">
        <v>37734.523333333338</v>
      </c>
      <c r="AX180" s="271">
        <v>4.4596534355558545E-5</v>
      </c>
      <c r="AY180" s="298">
        <v>702.3954161000471</v>
      </c>
      <c r="AZ180" s="213"/>
      <c r="BA180" s="221">
        <v>6.9444808082481089</v>
      </c>
      <c r="BB180" s="272">
        <v>-1.080827015146119</v>
      </c>
      <c r="BC180" s="221">
        <v>-0.38683285102678039</v>
      </c>
      <c r="BD180" s="272">
        <v>0.36213034014365864</v>
      </c>
      <c r="BE180" s="221">
        <v>-0.19565639736268089</v>
      </c>
      <c r="BF180" s="272">
        <v>-0.48747930612511253</v>
      </c>
      <c r="BG180" s="221">
        <v>4333.6949882920026</v>
      </c>
      <c r="BH180" s="272">
        <v>0.19921996499632866</v>
      </c>
      <c r="BI180" s="221">
        <v>-0.3513489865309754</v>
      </c>
      <c r="BJ180" s="445">
        <v>0</v>
      </c>
      <c r="BL180" s="412">
        <v>10.8</v>
      </c>
      <c r="BM180" s="425"/>
      <c r="BN180" s="235">
        <v>120</v>
      </c>
      <c r="BO180" s="302">
        <v>1.94</v>
      </c>
      <c r="BP180" s="232">
        <v>1.94</v>
      </c>
      <c r="BQ180" s="71">
        <v>11741910</v>
      </c>
      <c r="BR180" s="235">
        <v>112</v>
      </c>
      <c r="BS180" s="302">
        <v>1.94</v>
      </c>
      <c r="BT180" s="232">
        <v>1.94</v>
      </c>
      <c r="BU180" s="71">
        <v>12171690</v>
      </c>
      <c r="BV180" s="235">
        <v>110</v>
      </c>
      <c r="BW180" s="302">
        <v>1.94</v>
      </c>
      <c r="BX180" s="232">
        <v>1.94</v>
      </c>
      <c r="BY180" s="71">
        <v>12226590</v>
      </c>
      <c r="BZ180" s="463">
        <v>-1880</v>
      </c>
      <c r="CA180" s="235">
        <v>144183</v>
      </c>
      <c r="CB180" s="235">
        <v>4270</v>
      </c>
      <c r="CC180" s="235">
        <v>-1552</v>
      </c>
      <c r="CD180" s="235">
        <v>0</v>
      </c>
      <c r="CE180" s="235">
        <v>0</v>
      </c>
      <c r="CF180" s="235">
        <v>12711</v>
      </c>
      <c r="CG180" s="235">
        <v>283</v>
      </c>
      <c r="CH180" s="235">
        <v>-93</v>
      </c>
      <c r="CI180" s="235">
        <v>1803</v>
      </c>
      <c r="CJ180" s="235">
        <v>1064</v>
      </c>
      <c r="CK180" s="235">
        <v>2303</v>
      </c>
      <c r="CL180" s="235">
        <v>480</v>
      </c>
      <c r="CM180" s="235">
        <v>0</v>
      </c>
      <c r="CN180" s="235">
        <v>0</v>
      </c>
      <c r="CO180" s="235">
        <v>0</v>
      </c>
      <c r="CP180" s="235">
        <v>145</v>
      </c>
      <c r="CQ180" s="235">
        <v>26</v>
      </c>
      <c r="CR180" s="235">
        <v>0</v>
      </c>
      <c r="CS180" s="235">
        <v>0</v>
      </c>
      <c r="CT180" s="235">
        <v>0</v>
      </c>
      <c r="CU180" s="235">
        <v>0</v>
      </c>
      <c r="CV180" s="235">
        <v>0</v>
      </c>
      <c r="CW180" s="235">
        <v>163743</v>
      </c>
      <c r="CX180" s="463">
        <v>-13</v>
      </c>
      <c r="CY180" s="544">
        <v>151104</v>
      </c>
      <c r="CZ180" s="544">
        <v>1223</v>
      </c>
      <c r="DA180" s="544">
        <v>-2517</v>
      </c>
      <c r="DB180" s="544">
        <v>0</v>
      </c>
      <c r="DC180" s="544">
        <v>0</v>
      </c>
      <c r="DD180" s="544">
        <v>24761</v>
      </c>
      <c r="DE180" s="544">
        <v>285</v>
      </c>
      <c r="DF180" s="544">
        <v>-83</v>
      </c>
      <c r="DG180" s="544">
        <v>1684</v>
      </c>
      <c r="DH180" s="544">
        <v>0</v>
      </c>
      <c r="DI180" s="544">
        <v>4274</v>
      </c>
      <c r="DJ180" s="544">
        <v>2448</v>
      </c>
      <c r="DK180" s="544">
        <v>0</v>
      </c>
      <c r="DL180" s="544">
        <v>0</v>
      </c>
      <c r="DM180" s="544">
        <v>0</v>
      </c>
      <c r="DN180" s="544">
        <v>59</v>
      </c>
      <c r="DO180" s="544">
        <v>29</v>
      </c>
      <c r="DP180" s="544">
        <v>0</v>
      </c>
      <c r="DQ180" s="544">
        <v>0</v>
      </c>
      <c r="DR180" s="544">
        <v>0</v>
      </c>
      <c r="DS180" s="544">
        <v>0</v>
      </c>
      <c r="DT180" s="544">
        <v>0</v>
      </c>
      <c r="DU180" s="544">
        <v>183254</v>
      </c>
      <c r="DV180" s="463">
        <v>-417</v>
      </c>
      <c r="DW180" s="235">
        <v>160001</v>
      </c>
      <c r="DX180" s="235">
        <v>1335</v>
      </c>
      <c r="DY180" s="235">
        <v>-819</v>
      </c>
      <c r="DZ180" s="235">
        <v>0</v>
      </c>
      <c r="EA180" s="235">
        <v>0</v>
      </c>
      <c r="EB180" s="235">
        <v>2052</v>
      </c>
      <c r="EC180" s="235">
        <v>336</v>
      </c>
      <c r="ED180" s="235">
        <v>-169</v>
      </c>
      <c r="EE180" s="235">
        <v>93</v>
      </c>
      <c r="EF180" s="235">
        <v>0</v>
      </c>
      <c r="EG180" s="235">
        <v>2566</v>
      </c>
      <c r="EH180" s="235">
        <v>1529</v>
      </c>
      <c r="EI180" s="235">
        <v>0</v>
      </c>
      <c r="EJ180" s="235">
        <v>0</v>
      </c>
      <c r="EK180" s="235">
        <v>0</v>
      </c>
      <c r="EL180" s="235">
        <v>13</v>
      </c>
      <c r="EM180" s="235">
        <v>32</v>
      </c>
      <c r="EN180" s="235">
        <v>0</v>
      </c>
      <c r="EO180" s="235">
        <v>0</v>
      </c>
      <c r="EP180" s="235">
        <v>0</v>
      </c>
      <c r="EQ180" s="235">
        <v>132</v>
      </c>
      <c r="ER180" s="235">
        <v>0</v>
      </c>
      <c r="ES180" s="235">
        <v>166684</v>
      </c>
      <c r="ET180" s="254"/>
      <c r="EU180" s="254"/>
      <c r="EV180" s="254"/>
      <c r="EW180" s="254"/>
      <c r="EY180" s="397">
        <v>5.4045213100911207</v>
      </c>
      <c r="EZ180" s="226">
        <v>-1.1021223850044048</v>
      </c>
      <c r="FA180" s="397">
        <v>-0.37661425979663754</v>
      </c>
      <c r="FB180" s="226">
        <v>0.32961298003431699</v>
      </c>
      <c r="FC180" s="221">
        <v>-0.18250974835400072</v>
      </c>
      <c r="FD180" s="226">
        <v>-0.42808292175296359</v>
      </c>
      <c r="FE180" s="221">
        <v>4240.5702499999907</v>
      </c>
      <c r="FF180" s="226">
        <v>0.1467227513186847</v>
      </c>
      <c r="FG180" s="221">
        <v>-0.336828769510434</v>
      </c>
      <c r="FH180" s="226">
        <v>0</v>
      </c>
      <c r="FI180" s="232"/>
      <c r="FJ180" s="393">
        <v>10.8</v>
      </c>
      <c r="FK180" s="430"/>
      <c r="FL180" s="468">
        <v>4.0701754385964914</v>
      </c>
      <c r="FM180" s="469">
        <v>26214.138840662843</v>
      </c>
      <c r="FN180" s="472">
        <v>57.736842105263158</v>
      </c>
      <c r="FO180" s="386">
        <v>41002.422307610344</v>
      </c>
      <c r="FQ180" s="390">
        <v>171.23</v>
      </c>
      <c r="FR180" s="391">
        <v>19520.219999999998</v>
      </c>
      <c r="FS180" s="392">
        <v>2.2866199977799163E-5</v>
      </c>
      <c r="FT180" s="278">
        <v>365.8591996447866</v>
      </c>
      <c r="FV180" s="555">
        <v>0</v>
      </c>
      <c r="FW180" s="551">
        <v>0</v>
      </c>
      <c r="FX180" s="547">
        <v>100</v>
      </c>
      <c r="FY180" s="545">
        <v>140</v>
      </c>
      <c r="FZ180" s="555">
        <v>0</v>
      </c>
    </row>
    <row r="181" spans="1:182" x14ac:dyDescent="0.2">
      <c r="A181" s="65">
        <v>178</v>
      </c>
      <c r="B181" s="65">
        <v>544</v>
      </c>
      <c r="C181" s="66">
        <v>2214</v>
      </c>
      <c r="D181" s="67" t="s">
        <v>126</v>
      </c>
      <c r="E181" s="75">
        <v>351</v>
      </c>
      <c r="F181" s="220">
        <v>4102.666666666667</v>
      </c>
      <c r="G181" s="220">
        <v>8428582.333333334</v>
      </c>
      <c r="H181" s="214">
        <v>1.38</v>
      </c>
      <c r="I181" s="220">
        <v>6107668.3574879235</v>
      </c>
      <c r="J181" s="220">
        <v>1844945.6666666667</v>
      </c>
      <c r="K181" s="209">
        <v>0</v>
      </c>
      <c r="L181" s="216">
        <v>1.65</v>
      </c>
      <c r="M181" s="220">
        <v>10077652.789855072</v>
      </c>
      <c r="N181" s="220">
        <v>1523435.2299999997</v>
      </c>
      <c r="O181" s="220">
        <v>25337.666666666668</v>
      </c>
      <c r="P181" s="220">
        <v>11626425.686521739</v>
      </c>
      <c r="Q181" s="221">
        <v>2833.8704143293153</v>
      </c>
      <c r="R181" s="221">
        <v>2681.4037114060652</v>
      </c>
      <c r="S181" s="221">
        <v>105.68607786566017</v>
      </c>
      <c r="T181" s="381">
        <v>2833.8704143293153</v>
      </c>
      <c r="U181" s="222">
        <v>2746.534559255173</v>
      </c>
      <c r="V181" s="222">
        <v>103.17985640413083</v>
      </c>
      <c r="W181" s="223">
        <v>-231442.42214812193</v>
      </c>
      <c r="X181" s="224">
        <v>-56.412680081602673</v>
      </c>
      <c r="Y181" s="225">
        <v>103.58222905536589</v>
      </c>
      <c r="Z181" s="223">
        <v>0</v>
      </c>
      <c r="AA181" s="224">
        <v>0</v>
      </c>
      <c r="AB181" s="226">
        <v>103.58222905536589</v>
      </c>
      <c r="AC181" s="227">
        <v>0</v>
      </c>
      <c r="AD181" s="228">
        <v>0</v>
      </c>
      <c r="AE181" s="229">
        <v>0</v>
      </c>
      <c r="AF181" s="230">
        <v>0</v>
      </c>
      <c r="AG181" s="231">
        <v>103.58222905536589</v>
      </c>
      <c r="AH181" s="223">
        <v>-231442.42214812193</v>
      </c>
      <c r="AI181" s="224">
        <v>-56.412680081602673</v>
      </c>
      <c r="AJ181" s="226">
        <v>103.58222905536589</v>
      </c>
      <c r="AK181" s="232">
        <v>0</v>
      </c>
      <c r="AL181" s="444">
        <v>0.15550861228469287</v>
      </c>
      <c r="AM181" s="232">
        <v>0</v>
      </c>
      <c r="AN181" s="232">
        <v>7.4312642183945394</v>
      </c>
      <c r="AO181" s="232">
        <v>0</v>
      </c>
      <c r="AP181" s="223">
        <v>0</v>
      </c>
      <c r="AQ181" s="224">
        <v>105.68607786566017</v>
      </c>
      <c r="AR181" s="224">
        <v>0</v>
      </c>
      <c r="AS181" s="233">
        <v>0</v>
      </c>
      <c r="AT181" s="234">
        <v>0</v>
      </c>
      <c r="AU181" s="254"/>
      <c r="AV181" s="221">
        <v>988.78</v>
      </c>
      <c r="AW181" s="221">
        <v>4056634.7466666671</v>
      </c>
      <c r="AX181" s="271">
        <v>4.7943324803539113E-3</v>
      </c>
      <c r="AY181" s="298">
        <v>75510.736565574101</v>
      </c>
      <c r="AZ181" s="213"/>
      <c r="BA181" s="221">
        <v>40.531672750727843</v>
      </c>
      <c r="BB181" s="272">
        <v>-0.27757944534376977</v>
      </c>
      <c r="BC181" s="221">
        <v>0.44178588059191354</v>
      </c>
      <c r="BD181" s="272">
        <v>0.44258060391714521</v>
      </c>
      <c r="BE181" s="221">
        <v>0.30849434479501742</v>
      </c>
      <c r="BF181" s="272">
        <v>0.66964179159772441</v>
      </c>
      <c r="BG181" s="221">
        <v>2899.8637314975881</v>
      </c>
      <c r="BH181" s="272">
        <v>-0.21097628249347405</v>
      </c>
      <c r="BI181" s="221">
        <v>0.26140480816614348</v>
      </c>
      <c r="BJ181" s="445">
        <v>0</v>
      </c>
      <c r="BL181" s="412">
        <v>565.08000000000004</v>
      </c>
      <c r="BM181" s="425"/>
      <c r="BN181" s="235">
        <v>4099</v>
      </c>
      <c r="BO181" s="302">
        <v>1.38</v>
      </c>
      <c r="BP181" s="232">
        <v>1.38</v>
      </c>
      <c r="BQ181" s="71">
        <v>1202467790</v>
      </c>
      <c r="BR181" s="235">
        <v>4097</v>
      </c>
      <c r="BS181" s="302">
        <v>1.38</v>
      </c>
      <c r="BT181" s="232">
        <v>1.38</v>
      </c>
      <c r="BU181" s="71">
        <v>1255429399</v>
      </c>
      <c r="BV181" s="235">
        <v>4079</v>
      </c>
      <c r="BW181" s="302">
        <v>1.38</v>
      </c>
      <c r="BX181" s="232">
        <v>1.38</v>
      </c>
      <c r="BY181" s="71">
        <v>1257660739</v>
      </c>
      <c r="BZ181" s="463">
        <v>-104816</v>
      </c>
      <c r="CA181" s="235">
        <v>6588246</v>
      </c>
      <c r="CB181" s="235">
        <v>197461</v>
      </c>
      <c r="CC181" s="235">
        <v>-177210</v>
      </c>
      <c r="CD181" s="235">
        <v>-471</v>
      </c>
      <c r="CE181" s="235">
        <v>0</v>
      </c>
      <c r="CF181" s="235">
        <v>464735</v>
      </c>
      <c r="CG181" s="235">
        <v>39278</v>
      </c>
      <c r="CH181" s="235">
        <v>-38714</v>
      </c>
      <c r="CI181" s="235">
        <v>243849</v>
      </c>
      <c r="CJ181" s="235">
        <v>13652</v>
      </c>
      <c r="CK181" s="235">
        <v>1268130</v>
      </c>
      <c r="CL181" s="235">
        <v>410086</v>
      </c>
      <c r="CM181" s="235">
        <v>-327768</v>
      </c>
      <c r="CN181" s="235">
        <v>0</v>
      </c>
      <c r="CO181" s="235">
        <v>-120500</v>
      </c>
      <c r="CP181" s="235">
        <v>42564</v>
      </c>
      <c r="CQ181" s="235">
        <v>3728</v>
      </c>
      <c r="CR181" s="235">
        <v>-5791</v>
      </c>
      <c r="CS181" s="235">
        <v>0</v>
      </c>
      <c r="CT181" s="235">
        <v>18823</v>
      </c>
      <c r="CU181" s="235">
        <v>13904</v>
      </c>
      <c r="CV181" s="235">
        <v>0</v>
      </c>
      <c r="CW181" s="235">
        <v>8529186</v>
      </c>
      <c r="CX181" s="463">
        <v>-63064</v>
      </c>
      <c r="CY181" s="544">
        <v>6437365</v>
      </c>
      <c r="CZ181" s="544">
        <v>270575</v>
      </c>
      <c r="DA181" s="544">
        <v>-130941</v>
      </c>
      <c r="DB181" s="544">
        <v>-765</v>
      </c>
      <c r="DC181" s="544">
        <v>0</v>
      </c>
      <c r="DD181" s="544">
        <v>467215</v>
      </c>
      <c r="DE181" s="544">
        <v>51577</v>
      </c>
      <c r="DF181" s="544">
        <v>-35147</v>
      </c>
      <c r="DG181" s="544">
        <v>368899</v>
      </c>
      <c r="DH181" s="544">
        <v>14638</v>
      </c>
      <c r="DI181" s="544">
        <v>662209</v>
      </c>
      <c r="DJ181" s="544">
        <v>349001</v>
      </c>
      <c r="DK181" s="544">
        <v>-611492</v>
      </c>
      <c r="DL181" s="544">
        <v>0</v>
      </c>
      <c r="DM181" s="544">
        <v>475250</v>
      </c>
      <c r="DN181" s="544">
        <v>70345</v>
      </c>
      <c r="DO181" s="544">
        <v>1353</v>
      </c>
      <c r="DP181" s="544">
        <v>-30447</v>
      </c>
      <c r="DQ181" s="544">
        <v>0</v>
      </c>
      <c r="DR181" s="544">
        <v>-63</v>
      </c>
      <c r="DS181" s="544">
        <v>23460</v>
      </c>
      <c r="DT181" s="544">
        <v>0</v>
      </c>
      <c r="DU181" s="544">
        <v>8319968</v>
      </c>
      <c r="DV181" s="463">
        <v>-30818</v>
      </c>
      <c r="DW181" s="235">
        <v>6393257</v>
      </c>
      <c r="DX181" s="235">
        <v>216068</v>
      </c>
      <c r="DY181" s="235">
        <v>-83845</v>
      </c>
      <c r="DZ181" s="235">
        <v>-733</v>
      </c>
      <c r="EA181" s="235">
        <v>0</v>
      </c>
      <c r="EB181" s="235">
        <v>524921</v>
      </c>
      <c r="EC181" s="235">
        <v>42775</v>
      </c>
      <c r="ED181" s="235">
        <v>-26558</v>
      </c>
      <c r="EE181" s="235">
        <v>229835</v>
      </c>
      <c r="EF181" s="235">
        <v>11352</v>
      </c>
      <c r="EG181" s="235">
        <v>1638533</v>
      </c>
      <c r="EH181" s="235">
        <v>141851</v>
      </c>
      <c r="EI181" s="235">
        <v>-569716</v>
      </c>
      <c r="EJ181" s="235">
        <v>-104</v>
      </c>
      <c r="EK181" s="235">
        <v>-59000</v>
      </c>
      <c r="EL181" s="235">
        <v>20001</v>
      </c>
      <c r="EM181" s="235">
        <v>2432</v>
      </c>
      <c r="EN181" s="235">
        <v>-3711</v>
      </c>
      <c r="EO181" s="235">
        <v>0</v>
      </c>
      <c r="EP181" s="235">
        <v>0</v>
      </c>
      <c r="EQ181" s="235">
        <v>20521</v>
      </c>
      <c r="ER181" s="235">
        <v>0</v>
      </c>
      <c r="ES181" s="235">
        <v>8467061</v>
      </c>
      <c r="ET181" s="254"/>
      <c r="EU181" s="254"/>
      <c r="EV181" s="254"/>
      <c r="EW181" s="254"/>
      <c r="EY181" s="397">
        <v>41.41266092214785</v>
      </c>
      <c r="EZ181" s="226">
        <v>-0.25355978921205552</v>
      </c>
      <c r="FA181" s="397">
        <v>0.323748954047892</v>
      </c>
      <c r="FB181" s="226">
        <v>0.37867999191692953</v>
      </c>
      <c r="FC181" s="221">
        <v>0.3103993713367223</v>
      </c>
      <c r="FD181" s="226">
        <v>0.79643712711638992</v>
      </c>
      <c r="FE181" s="221">
        <v>2950.1478531946595</v>
      </c>
      <c r="FF181" s="226">
        <v>-0.22108330071740823</v>
      </c>
      <c r="FG181" s="221">
        <v>0.28566015763466801</v>
      </c>
      <c r="FH181" s="226">
        <v>0</v>
      </c>
      <c r="FI181" s="232"/>
      <c r="FJ181" s="393">
        <v>565.08000000000004</v>
      </c>
      <c r="FK181" s="430"/>
      <c r="FL181" s="468">
        <v>0.15592668024439918</v>
      </c>
      <c r="FM181" s="469">
        <v>0</v>
      </c>
      <c r="FN181" s="472">
        <v>7.4512423625254582</v>
      </c>
      <c r="FO181" s="386">
        <v>0</v>
      </c>
      <c r="FQ181" s="390">
        <v>1050.27</v>
      </c>
      <c r="FR181" s="391">
        <v>4297354.75</v>
      </c>
      <c r="FS181" s="392">
        <v>5.0339685254082766E-3</v>
      </c>
      <c r="FT181" s="278">
        <v>80543.496406532431</v>
      </c>
      <c r="FV181" s="555">
        <v>0</v>
      </c>
      <c r="FW181" s="551">
        <v>0</v>
      </c>
      <c r="FX181" s="547">
        <v>76013</v>
      </c>
      <c r="FY181" s="545">
        <v>85904</v>
      </c>
      <c r="FZ181" s="555">
        <v>0</v>
      </c>
    </row>
    <row r="182" spans="1:182" x14ac:dyDescent="0.2">
      <c r="A182" s="65">
        <v>179</v>
      </c>
      <c r="B182" s="65">
        <v>742</v>
      </c>
      <c r="C182" s="66">
        <v>5512</v>
      </c>
      <c r="D182" s="67" t="s">
        <v>297</v>
      </c>
      <c r="E182" s="75">
        <v>371</v>
      </c>
      <c r="F182" s="220">
        <v>877</v>
      </c>
      <c r="G182" s="220">
        <v>3489904.6666666665</v>
      </c>
      <c r="H182" s="214">
        <v>1.3999999999999997</v>
      </c>
      <c r="I182" s="220">
        <v>2492789.0476190476</v>
      </c>
      <c r="J182" s="220">
        <v>225430.66666666666</v>
      </c>
      <c r="K182" s="209">
        <v>0</v>
      </c>
      <c r="L182" s="216">
        <v>1.65</v>
      </c>
      <c r="M182" s="220">
        <v>4113101.9285714286</v>
      </c>
      <c r="N182" s="220">
        <v>275521.36666666664</v>
      </c>
      <c r="O182" s="220">
        <v>450.66666666666669</v>
      </c>
      <c r="P182" s="220">
        <v>4389073.9619047614</v>
      </c>
      <c r="Q182" s="221">
        <v>5004.6453385459081</v>
      </c>
      <c r="R182" s="221">
        <v>2681.4037114060652</v>
      </c>
      <c r="S182" s="221">
        <v>186.6427392957396</v>
      </c>
      <c r="T182" s="381">
        <v>5004.6453385459081</v>
      </c>
      <c r="U182" s="222">
        <v>2746.534559255173</v>
      </c>
      <c r="V182" s="222">
        <v>182.21672549800746</v>
      </c>
      <c r="W182" s="223">
        <v>-753868.67559060769</v>
      </c>
      <c r="X182" s="224">
        <v>-859.599402041742</v>
      </c>
      <c r="Y182" s="225">
        <v>154.58492575631593</v>
      </c>
      <c r="Z182" s="223">
        <v>0</v>
      </c>
      <c r="AA182" s="224">
        <v>0</v>
      </c>
      <c r="AB182" s="226">
        <v>154.58492575631593</v>
      </c>
      <c r="AC182" s="227">
        <v>0</v>
      </c>
      <c r="AD182" s="228">
        <v>0</v>
      </c>
      <c r="AE182" s="229">
        <v>0</v>
      </c>
      <c r="AF182" s="230">
        <v>0</v>
      </c>
      <c r="AG182" s="231">
        <v>154.58492575631593</v>
      </c>
      <c r="AH182" s="223">
        <v>-753868.67559060769</v>
      </c>
      <c r="AI182" s="224">
        <v>-859.599402041742</v>
      </c>
      <c r="AJ182" s="226">
        <v>154.58492575631593</v>
      </c>
      <c r="AK182" s="232">
        <v>0</v>
      </c>
      <c r="AL182" s="444">
        <v>0.24629418472063855</v>
      </c>
      <c r="AM182" s="232">
        <v>0</v>
      </c>
      <c r="AN182" s="232">
        <v>12.242873432155074</v>
      </c>
      <c r="AO182" s="232">
        <v>0</v>
      </c>
      <c r="AP182" s="223">
        <v>0</v>
      </c>
      <c r="AQ182" s="224">
        <v>186.6427392957396</v>
      </c>
      <c r="AR182" s="224">
        <v>0</v>
      </c>
      <c r="AS182" s="233">
        <v>0</v>
      </c>
      <c r="AT182" s="234">
        <v>0</v>
      </c>
      <c r="AU182" s="254"/>
      <c r="AV182" s="221">
        <v>300.29000000000002</v>
      </c>
      <c r="AW182" s="221">
        <v>263354.33</v>
      </c>
      <c r="AX182" s="271">
        <v>3.1124523084024918E-4</v>
      </c>
      <c r="AY182" s="298">
        <v>4902.1123857339244</v>
      </c>
      <c r="AZ182" s="213"/>
      <c r="BA182" s="221">
        <v>59.509596911220115</v>
      </c>
      <c r="BB182" s="272">
        <v>0.17628319038698748</v>
      </c>
      <c r="BC182" s="221">
        <v>-0.35230213167789942</v>
      </c>
      <c r="BD182" s="272">
        <v>0.36548291397997401</v>
      </c>
      <c r="BE182" s="221">
        <v>-0.29095481104548643</v>
      </c>
      <c r="BF182" s="272">
        <v>-0.70620715045981342</v>
      </c>
      <c r="BG182" s="221">
        <v>2524.8175611941938</v>
      </c>
      <c r="BH182" s="272">
        <v>-0.3182710083999355</v>
      </c>
      <c r="BI182" s="221">
        <v>3.8457490576770892E-2</v>
      </c>
      <c r="BJ182" s="445">
        <v>0</v>
      </c>
      <c r="BL182" s="412">
        <v>216</v>
      </c>
      <c r="BM182" s="425"/>
      <c r="BN182" s="235">
        <v>871</v>
      </c>
      <c r="BO182" s="302">
        <v>1.4</v>
      </c>
      <c r="BP182" s="232">
        <v>1.4</v>
      </c>
      <c r="BQ182" s="71">
        <v>196914950</v>
      </c>
      <c r="BR182" s="235">
        <v>869</v>
      </c>
      <c r="BS182" s="302">
        <v>1.4</v>
      </c>
      <c r="BT182" s="232">
        <v>1.4</v>
      </c>
      <c r="BU182" s="71">
        <v>269905090</v>
      </c>
      <c r="BV182" s="235">
        <v>890</v>
      </c>
      <c r="BW182" s="302">
        <v>1.4</v>
      </c>
      <c r="BX182" s="232">
        <v>1.4</v>
      </c>
      <c r="BY182" s="71">
        <v>278260510</v>
      </c>
      <c r="BZ182" s="463">
        <v>-878</v>
      </c>
      <c r="CA182" s="235">
        <v>2660866</v>
      </c>
      <c r="CB182" s="235">
        <v>16503</v>
      </c>
      <c r="CC182" s="235">
        <v>-378486</v>
      </c>
      <c r="CD182" s="235">
        <v>-3978</v>
      </c>
      <c r="CE182" s="235">
        <v>33000</v>
      </c>
      <c r="CF182" s="235">
        <v>1054061</v>
      </c>
      <c r="CG182" s="235">
        <v>5156</v>
      </c>
      <c r="CH182" s="235">
        <v>-42848</v>
      </c>
      <c r="CI182" s="235">
        <v>683</v>
      </c>
      <c r="CJ182" s="235">
        <v>683</v>
      </c>
      <c r="CK182" s="235">
        <v>-39856</v>
      </c>
      <c r="CL182" s="235">
        <v>3857</v>
      </c>
      <c r="CM182" s="235">
        <v>-1379</v>
      </c>
      <c r="CN182" s="235">
        <v>0</v>
      </c>
      <c r="CO182" s="235">
        <v>35500</v>
      </c>
      <c r="CP182" s="235">
        <v>1250</v>
      </c>
      <c r="CQ182" s="235">
        <v>8</v>
      </c>
      <c r="CR182" s="235">
        <v>-99</v>
      </c>
      <c r="CS182" s="235">
        <v>0</v>
      </c>
      <c r="CT182" s="235">
        <v>1078</v>
      </c>
      <c r="CU182" s="235">
        <v>1091</v>
      </c>
      <c r="CV182" s="235">
        <v>0</v>
      </c>
      <c r="CW182" s="235">
        <v>3346212</v>
      </c>
      <c r="CX182" s="463">
        <v>-7292</v>
      </c>
      <c r="CY182" s="544">
        <v>2849478</v>
      </c>
      <c r="CZ182" s="544">
        <v>7340</v>
      </c>
      <c r="DA182" s="544">
        <v>-277212</v>
      </c>
      <c r="DB182" s="544">
        <v>-2179</v>
      </c>
      <c r="DC182" s="544">
        <v>15000</v>
      </c>
      <c r="DD182" s="544">
        <v>1206401</v>
      </c>
      <c r="DE182" s="544">
        <v>5119</v>
      </c>
      <c r="DF182" s="544">
        <v>-48636</v>
      </c>
      <c r="DG182" s="544">
        <v>8660</v>
      </c>
      <c r="DH182" s="544">
        <v>98</v>
      </c>
      <c r="DI182" s="544">
        <v>16253</v>
      </c>
      <c r="DJ182" s="544">
        <v>4760</v>
      </c>
      <c r="DK182" s="544">
        <v>-2945</v>
      </c>
      <c r="DL182" s="544">
        <v>0</v>
      </c>
      <c r="DM182" s="544">
        <v>0</v>
      </c>
      <c r="DN182" s="544">
        <v>3188</v>
      </c>
      <c r="DO182" s="544">
        <v>11</v>
      </c>
      <c r="DP182" s="544">
        <v>-1263</v>
      </c>
      <c r="DQ182" s="544">
        <v>0</v>
      </c>
      <c r="DR182" s="544">
        <v>5283</v>
      </c>
      <c r="DS182" s="544">
        <v>2609</v>
      </c>
      <c r="DT182" s="544">
        <v>0</v>
      </c>
      <c r="DU182" s="544">
        <v>3784673</v>
      </c>
      <c r="DV182" s="463">
        <v>-920</v>
      </c>
      <c r="DW182" s="235">
        <v>2889505</v>
      </c>
      <c r="DX182" s="235">
        <v>16020</v>
      </c>
      <c r="DY182" s="235">
        <v>-331225</v>
      </c>
      <c r="DZ182" s="235">
        <v>-2563</v>
      </c>
      <c r="EA182" s="235">
        <v>144000</v>
      </c>
      <c r="EB182" s="235">
        <v>1166308</v>
      </c>
      <c r="EC182" s="235">
        <v>3743</v>
      </c>
      <c r="ED182" s="235">
        <v>-76066</v>
      </c>
      <c r="EE182" s="235">
        <v>9718</v>
      </c>
      <c r="EF182" s="235">
        <v>221</v>
      </c>
      <c r="EG182" s="235">
        <v>90882</v>
      </c>
      <c r="EH182" s="235">
        <v>799</v>
      </c>
      <c r="EI182" s="235">
        <v>-483</v>
      </c>
      <c r="EJ182" s="235">
        <v>0</v>
      </c>
      <c r="EK182" s="235">
        <v>-85100</v>
      </c>
      <c r="EL182" s="235">
        <v>1125</v>
      </c>
      <c r="EM182" s="235">
        <v>2</v>
      </c>
      <c r="EN182" s="235">
        <v>-199</v>
      </c>
      <c r="EO182" s="235">
        <v>0</v>
      </c>
      <c r="EP182" s="235">
        <v>0</v>
      </c>
      <c r="EQ182" s="235">
        <v>0</v>
      </c>
      <c r="ER182" s="235">
        <v>0</v>
      </c>
      <c r="ES182" s="235">
        <v>3825767</v>
      </c>
      <c r="ET182" s="254"/>
      <c r="EU182" s="254"/>
      <c r="EV182" s="254"/>
      <c r="EW182" s="254"/>
      <c r="EY182" s="397">
        <v>53.376919868564698</v>
      </c>
      <c r="EZ182" s="226">
        <v>2.8388201927812946E-2</v>
      </c>
      <c r="FA182" s="397">
        <v>-0.36350850181625366</v>
      </c>
      <c r="FB182" s="226">
        <v>0.33053116130061189</v>
      </c>
      <c r="FC182" s="221">
        <v>-0.24929376393768821</v>
      </c>
      <c r="FD182" s="226">
        <v>-0.59399254435751325</v>
      </c>
      <c r="FE182" s="221">
        <v>2865.5544680025487</v>
      </c>
      <c r="FF182" s="226">
        <v>-0.24519475376790309</v>
      </c>
      <c r="FG182" s="221">
        <v>2.5303931597036658E-3</v>
      </c>
      <c r="FH182" s="226">
        <v>0</v>
      </c>
      <c r="FI182" s="232"/>
      <c r="FJ182" s="393">
        <v>216</v>
      </c>
      <c r="FK182" s="430"/>
      <c r="FL182" s="468">
        <v>0.24638783269961978</v>
      </c>
      <c r="FM182" s="469">
        <v>0</v>
      </c>
      <c r="FN182" s="472">
        <v>12.247528517110267</v>
      </c>
      <c r="FO182" s="386">
        <v>1492.2008591417939</v>
      </c>
      <c r="FQ182" s="390">
        <v>326.76</v>
      </c>
      <c r="FR182" s="391">
        <v>286459.59999999998</v>
      </c>
      <c r="FS182" s="392">
        <v>3.3556191985338065E-4</v>
      </c>
      <c r="FT182" s="278">
        <v>5368.9907176540901</v>
      </c>
      <c r="FV182" s="555">
        <v>0</v>
      </c>
      <c r="FW182" s="551">
        <v>0</v>
      </c>
      <c r="FX182" s="547">
        <v>1352</v>
      </c>
      <c r="FY182" s="545">
        <v>930</v>
      </c>
      <c r="FZ182" s="555">
        <v>0</v>
      </c>
    </row>
    <row r="183" spans="1:182" x14ac:dyDescent="0.2">
      <c r="A183" s="65">
        <v>180</v>
      </c>
      <c r="B183" s="65">
        <v>700</v>
      </c>
      <c r="C183" s="66">
        <v>6520</v>
      </c>
      <c r="D183" s="67" t="s">
        <v>331</v>
      </c>
      <c r="E183" s="75"/>
      <c r="F183" s="220">
        <v>7272.666666666667</v>
      </c>
      <c r="G183" s="220">
        <v>14765713.333333334</v>
      </c>
      <c r="H183" s="214">
        <v>1.9400000000000002</v>
      </c>
      <c r="I183" s="220">
        <v>7611192.4398625428</v>
      </c>
      <c r="J183" s="220">
        <v>1448846.6666666667</v>
      </c>
      <c r="K183" s="209">
        <v>0</v>
      </c>
      <c r="L183" s="216">
        <v>1.65</v>
      </c>
      <c r="M183" s="220">
        <v>12558467.525773197</v>
      </c>
      <c r="N183" s="220">
        <v>1248845.4033333333</v>
      </c>
      <c r="O183" s="220">
        <v>16903.666666666668</v>
      </c>
      <c r="P183" s="220">
        <v>13824216.595773196</v>
      </c>
      <c r="Q183" s="221">
        <v>1900.8456222990001</v>
      </c>
      <c r="R183" s="221">
        <v>2681.4037114060652</v>
      </c>
      <c r="S183" s="221">
        <v>70.889945225825073</v>
      </c>
      <c r="T183" s="381">
        <v>1900.8456222990001</v>
      </c>
      <c r="U183" s="222">
        <v>2746.534559255173</v>
      </c>
      <c r="V183" s="222">
        <v>69.2088732651697</v>
      </c>
      <c r="W183" s="223">
        <v>2100393.354537013</v>
      </c>
      <c r="X183" s="224">
        <v>288.806492969614</v>
      </c>
      <c r="Y183" s="225">
        <v>81.660665492269786</v>
      </c>
      <c r="Z183" s="223">
        <v>846212</v>
      </c>
      <c r="AA183" s="224">
        <v>116.35511962599688</v>
      </c>
      <c r="AB183" s="226">
        <v>86.00000160682238</v>
      </c>
      <c r="AC183" s="227">
        <v>0</v>
      </c>
      <c r="AD183" s="228">
        <v>0</v>
      </c>
      <c r="AE183" s="229">
        <v>846212</v>
      </c>
      <c r="AF183" s="230">
        <v>116.35511962599688</v>
      </c>
      <c r="AG183" s="231">
        <v>86.00000160682238</v>
      </c>
      <c r="AH183" s="223">
        <v>2946605.354537013</v>
      </c>
      <c r="AI183" s="224">
        <v>405.1616125956109</v>
      </c>
      <c r="AJ183" s="226">
        <v>86.00000160682238</v>
      </c>
      <c r="AK183" s="232">
        <v>0</v>
      </c>
      <c r="AL183" s="444">
        <v>0.26963974699789162</v>
      </c>
      <c r="AM183" s="232">
        <v>0</v>
      </c>
      <c r="AN183" s="232">
        <v>7.7840773673113937</v>
      </c>
      <c r="AO183" s="232">
        <v>0</v>
      </c>
      <c r="AP183" s="223">
        <v>0</v>
      </c>
      <c r="AQ183" s="224">
        <v>70.889945225825073</v>
      </c>
      <c r="AR183" s="224">
        <v>0</v>
      </c>
      <c r="AS183" s="233">
        <v>0</v>
      </c>
      <c r="AT183" s="234">
        <v>0</v>
      </c>
      <c r="AU183" s="254"/>
      <c r="AV183" s="221">
        <v>1299.92</v>
      </c>
      <c r="AW183" s="221">
        <v>9453884.8533333335</v>
      </c>
      <c r="AX183" s="271">
        <v>1.1173070795960973E-2</v>
      </c>
      <c r="AY183" s="298">
        <v>175975.86503638531</v>
      </c>
      <c r="AZ183" s="213"/>
      <c r="BA183" s="221">
        <v>90.490518840906233</v>
      </c>
      <c r="BB183" s="272">
        <v>0.91720104660058432</v>
      </c>
      <c r="BC183" s="221">
        <v>2.7527800372682094</v>
      </c>
      <c r="BD183" s="272">
        <v>0.66695410935359856</v>
      </c>
      <c r="BE183" s="221">
        <v>0.46204711533583359</v>
      </c>
      <c r="BF183" s="272">
        <v>1.0220743788158428</v>
      </c>
      <c r="BG183" s="221">
        <v>337.86482346504761</v>
      </c>
      <c r="BH183" s="272">
        <v>-0.94392329642414019</v>
      </c>
      <c r="BI183" s="221">
        <v>0.88753820779854142</v>
      </c>
      <c r="BJ183" s="445">
        <v>0</v>
      </c>
      <c r="BL183" s="412">
        <v>836.5</v>
      </c>
      <c r="BM183" s="425"/>
      <c r="BN183" s="235">
        <v>7277</v>
      </c>
      <c r="BO183" s="302">
        <v>1.94</v>
      </c>
      <c r="BP183" s="232">
        <v>1.94</v>
      </c>
      <c r="BQ183" s="71">
        <v>1005018799</v>
      </c>
      <c r="BR183" s="235">
        <v>7255</v>
      </c>
      <c r="BS183" s="302">
        <v>1.94</v>
      </c>
      <c r="BT183" s="232">
        <v>1.94</v>
      </c>
      <c r="BU183" s="71">
        <v>991647599</v>
      </c>
      <c r="BV183" s="235">
        <v>7199</v>
      </c>
      <c r="BW183" s="302">
        <v>1.94</v>
      </c>
      <c r="BX183" s="232">
        <v>1.94</v>
      </c>
      <c r="BY183" s="71">
        <v>998017879</v>
      </c>
      <c r="BZ183" s="463">
        <v>-337734</v>
      </c>
      <c r="CA183" s="235">
        <v>12396288</v>
      </c>
      <c r="CB183" s="235">
        <v>239310</v>
      </c>
      <c r="CC183" s="235">
        <v>-127254</v>
      </c>
      <c r="CD183" s="235">
        <v>-2343</v>
      </c>
      <c r="CE183" s="235">
        <v>0</v>
      </c>
      <c r="CF183" s="235">
        <v>600703</v>
      </c>
      <c r="CG183" s="235">
        <v>43126</v>
      </c>
      <c r="CH183" s="235">
        <v>-17492</v>
      </c>
      <c r="CI183" s="235">
        <v>259630</v>
      </c>
      <c r="CJ183" s="235">
        <v>209034</v>
      </c>
      <c r="CK183" s="235">
        <v>902108</v>
      </c>
      <c r="CL183" s="235">
        <v>586066</v>
      </c>
      <c r="CM183" s="235">
        <v>-187036</v>
      </c>
      <c r="CN183" s="235">
        <v>0</v>
      </c>
      <c r="CO183" s="235">
        <v>0</v>
      </c>
      <c r="CP183" s="235">
        <v>65166</v>
      </c>
      <c r="CQ183" s="235">
        <v>14344</v>
      </c>
      <c r="CR183" s="235">
        <v>-2658</v>
      </c>
      <c r="CS183" s="235">
        <v>0</v>
      </c>
      <c r="CT183" s="235">
        <v>15984</v>
      </c>
      <c r="CU183" s="235">
        <v>130881</v>
      </c>
      <c r="CV183" s="235">
        <v>0</v>
      </c>
      <c r="CW183" s="235">
        <v>14788123</v>
      </c>
      <c r="CX183" s="463">
        <v>-334647</v>
      </c>
      <c r="CY183" s="544">
        <v>12691416</v>
      </c>
      <c r="CZ183" s="544">
        <v>226340</v>
      </c>
      <c r="DA183" s="544">
        <v>-147446</v>
      </c>
      <c r="DB183" s="544">
        <v>-2396</v>
      </c>
      <c r="DC183" s="544">
        <v>0</v>
      </c>
      <c r="DD183" s="544">
        <v>682037</v>
      </c>
      <c r="DE183" s="544">
        <v>34038</v>
      </c>
      <c r="DF183" s="544">
        <v>-23239</v>
      </c>
      <c r="DG183" s="544">
        <v>298826</v>
      </c>
      <c r="DH183" s="544">
        <v>217620</v>
      </c>
      <c r="DI183" s="544">
        <v>748113</v>
      </c>
      <c r="DJ183" s="544">
        <v>131956</v>
      </c>
      <c r="DK183" s="544">
        <v>-171587</v>
      </c>
      <c r="DL183" s="544">
        <v>0</v>
      </c>
      <c r="DM183" s="544">
        <v>0</v>
      </c>
      <c r="DN183" s="544">
        <v>30001</v>
      </c>
      <c r="DO183" s="544">
        <v>2887</v>
      </c>
      <c r="DP183" s="544">
        <v>-6545</v>
      </c>
      <c r="DQ183" s="544">
        <v>0</v>
      </c>
      <c r="DR183" s="544">
        <v>-1211</v>
      </c>
      <c r="DS183" s="544">
        <v>97501</v>
      </c>
      <c r="DT183" s="544">
        <v>0</v>
      </c>
      <c r="DU183" s="544">
        <v>14473664</v>
      </c>
      <c r="DV183" s="463">
        <v>-267515</v>
      </c>
      <c r="DW183" s="235">
        <v>11943451</v>
      </c>
      <c r="DX183" s="235">
        <v>195112</v>
      </c>
      <c r="DY183" s="235">
        <v>-122153</v>
      </c>
      <c r="DZ183" s="235">
        <v>-1912</v>
      </c>
      <c r="EA183" s="235">
        <v>0</v>
      </c>
      <c r="EB183" s="235">
        <v>596921</v>
      </c>
      <c r="EC183" s="235">
        <v>40269</v>
      </c>
      <c r="ED183" s="235">
        <v>-18083</v>
      </c>
      <c r="EE183" s="235">
        <v>198332</v>
      </c>
      <c r="EF183" s="235">
        <v>198560</v>
      </c>
      <c r="EG183" s="235">
        <v>897642</v>
      </c>
      <c r="EH183" s="235">
        <v>325937</v>
      </c>
      <c r="EI183" s="235">
        <v>-38222</v>
      </c>
      <c r="EJ183" s="235">
        <v>0</v>
      </c>
      <c r="EK183" s="235">
        <v>0</v>
      </c>
      <c r="EL183" s="235">
        <v>15902</v>
      </c>
      <c r="EM183" s="235">
        <v>4732</v>
      </c>
      <c r="EN183" s="235">
        <v>-3091</v>
      </c>
      <c r="EO183" s="235">
        <v>0</v>
      </c>
      <c r="EP183" s="235">
        <v>-2169</v>
      </c>
      <c r="EQ183" s="235">
        <v>136303</v>
      </c>
      <c r="ER183" s="235">
        <v>0</v>
      </c>
      <c r="ES183" s="235">
        <v>14100016</v>
      </c>
      <c r="ET183" s="254"/>
      <c r="EU183" s="254"/>
      <c r="EV183" s="254"/>
      <c r="EW183" s="254"/>
      <c r="EY183" s="397">
        <v>91.346733478854958</v>
      </c>
      <c r="EZ183" s="226">
        <v>0.92317932265850799</v>
      </c>
      <c r="FA183" s="397">
        <v>1.3756958268057591</v>
      </c>
      <c r="FB183" s="226">
        <v>0.45237873663276107</v>
      </c>
      <c r="FC183" s="221">
        <v>0.3874870195523703</v>
      </c>
      <c r="FD183" s="226">
        <v>0.9879437700031708</v>
      </c>
      <c r="FE183" s="221">
        <v>205.15153695086306</v>
      </c>
      <c r="FF183" s="226">
        <v>-1.0034831261007537</v>
      </c>
      <c r="FG183" s="221">
        <v>0.8417462388487984</v>
      </c>
      <c r="FH183" s="226">
        <v>0</v>
      </c>
      <c r="FI183" s="232"/>
      <c r="FJ183" s="393">
        <v>836.5</v>
      </c>
      <c r="FK183" s="430"/>
      <c r="FL183" s="468">
        <v>0.27071924899912564</v>
      </c>
      <c r="FM183" s="469">
        <v>0</v>
      </c>
      <c r="FN183" s="472">
        <v>7.8152409000966356</v>
      </c>
      <c r="FO183" s="386">
        <v>0</v>
      </c>
      <c r="FQ183" s="390">
        <v>1272.47</v>
      </c>
      <c r="FR183" s="391">
        <v>9217348.5233333334</v>
      </c>
      <c r="FS183" s="392">
        <v>1.079730323734117E-2</v>
      </c>
      <c r="FT183" s="278">
        <v>172756.85179745872</v>
      </c>
      <c r="FV183" s="555">
        <v>0</v>
      </c>
      <c r="FW183" s="551">
        <v>0</v>
      </c>
      <c r="FX183" s="547">
        <v>50711</v>
      </c>
      <c r="FY183" s="545">
        <v>63354</v>
      </c>
      <c r="FZ183" s="555">
        <v>0</v>
      </c>
    </row>
    <row r="184" spans="1:182" x14ac:dyDescent="0.2">
      <c r="A184" s="65">
        <v>181</v>
      </c>
      <c r="B184" s="65">
        <v>668</v>
      </c>
      <c r="C184" s="66">
        <v>2408</v>
      </c>
      <c r="D184" s="67" t="s">
        <v>161</v>
      </c>
      <c r="E184" s="75"/>
      <c r="F184" s="220">
        <v>2942</v>
      </c>
      <c r="G184" s="220">
        <v>7262498</v>
      </c>
      <c r="H184" s="214">
        <v>1.45</v>
      </c>
      <c r="I184" s="220">
        <v>5008619.3103448274</v>
      </c>
      <c r="J184" s="220">
        <v>1398217.3333333333</v>
      </c>
      <c r="K184" s="209">
        <v>0</v>
      </c>
      <c r="L184" s="216">
        <v>1.65</v>
      </c>
      <c r="M184" s="220">
        <v>8264221.8620689651</v>
      </c>
      <c r="N184" s="220">
        <v>1154156.7</v>
      </c>
      <c r="O184" s="220">
        <v>26798</v>
      </c>
      <c r="P184" s="220">
        <v>9445176.5620689671</v>
      </c>
      <c r="Q184" s="221">
        <v>3210.4611019948902</v>
      </c>
      <c r="R184" s="221">
        <v>2681.4037114060652</v>
      </c>
      <c r="S184" s="221">
        <v>119.73061304936435</v>
      </c>
      <c r="T184" s="381">
        <v>3210.4611019948902</v>
      </c>
      <c r="U184" s="222">
        <v>2746.534559255173</v>
      </c>
      <c r="V184" s="222">
        <v>116.89134189760672</v>
      </c>
      <c r="W184" s="223">
        <v>-575900.13195155968</v>
      </c>
      <c r="X184" s="224">
        <v>-195.7512345178653</v>
      </c>
      <c r="Y184" s="225">
        <v>112.43028622109955</v>
      </c>
      <c r="Z184" s="223">
        <v>0</v>
      </c>
      <c r="AA184" s="224">
        <v>0</v>
      </c>
      <c r="AB184" s="226">
        <v>112.43028622109955</v>
      </c>
      <c r="AC184" s="227">
        <v>0</v>
      </c>
      <c r="AD184" s="228">
        <v>0</v>
      </c>
      <c r="AE184" s="229">
        <v>0</v>
      </c>
      <c r="AF184" s="230">
        <v>0</v>
      </c>
      <c r="AG184" s="231">
        <v>112.43028622109955</v>
      </c>
      <c r="AH184" s="223">
        <v>-575900.13195155968</v>
      </c>
      <c r="AI184" s="224">
        <v>-195.7512345178653</v>
      </c>
      <c r="AJ184" s="226">
        <v>112.43028622109955</v>
      </c>
      <c r="AK184" s="232">
        <v>0</v>
      </c>
      <c r="AL184" s="444">
        <v>0.89259007477906183</v>
      </c>
      <c r="AM184" s="232">
        <v>58545.046015169668</v>
      </c>
      <c r="AN184" s="232">
        <v>24.150237933378655</v>
      </c>
      <c r="AO184" s="232">
        <v>280916.51840094151</v>
      </c>
      <c r="AP184" s="223">
        <v>339461.56441611116</v>
      </c>
      <c r="AQ184" s="224">
        <v>119.73061304936435</v>
      </c>
      <c r="AR184" s="224">
        <v>0</v>
      </c>
      <c r="AS184" s="233">
        <v>0</v>
      </c>
      <c r="AT184" s="234">
        <v>339461.56441611116</v>
      </c>
      <c r="AU184" s="254"/>
      <c r="AV184" s="221">
        <v>602.29999999999995</v>
      </c>
      <c r="AW184" s="221">
        <v>1771966.5999999999</v>
      </c>
      <c r="AX184" s="271">
        <v>2.0941981605474701E-3</v>
      </c>
      <c r="AY184" s="298">
        <v>32983.621028622656</v>
      </c>
      <c r="AZ184" s="213"/>
      <c r="BA184" s="221">
        <v>7.1108893841152652</v>
      </c>
      <c r="BB184" s="272">
        <v>-1.0768473051308107</v>
      </c>
      <c r="BC184" s="221">
        <v>-2.1327647556287346</v>
      </c>
      <c r="BD184" s="272">
        <v>0.19261850448748749</v>
      </c>
      <c r="BE184" s="221">
        <v>-0.40494617166011643</v>
      </c>
      <c r="BF184" s="272">
        <v>-0.96783883577837149</v>
      </c>
      <c r="BG184" s="221">
        <v>2123.5173984986409</v>
      </c>
      <c r="BH184" s="272">
        <v>-0.43307658267844729</v>
      </c>
      <c r="BI184" s="221">
        <v>-0.35474776343581188</v>
      </c>
      <c r="BJ184" s="445">
        <v>0</v>
      </c>
      <c r="BL184" s="412">
        <v>513.5</v>
      </c>
      <c r="BM184" s="425"/>
      <c r="BN184" s="235">
        <v>2949</v>
      </c>
      <c r="BO184" s="302">
        <v>1.45</v>
      </c>
      <c r="BP184" s="232">
        <v>1.45</v>
      </c>
      <c r="BQ184" s="71">
        <v>908502740</v>
      </c>
      <c r="BR184" s="235">
        <v>2958</v>
      </c>
      <c r="BS184" s="302">
        <v>1.45</v>
      </c>
      <c r="BT184" s="232">
        <v>1.45</v>
      </c>
      <c r="BU184" s="71">
        <v>958372790</v>
      </c>
      <c r="BV184" s="235">
        <v>2972</v>
      </c>
      <c r="BW184" s="302">
        <v>1.45</v>
      </c>
      <c r="BX184" s="232">
        <v>1.45</v>
      </c>
      <c r="BY184" s="71">
        <v>736085530</v>
      </c>
      <c r="BZ184" s="463">
        <v>-33934</v>
      </c>
      <c r="CA184" s="235">
        <v>5408612</v>
      </c>
      <c r="CB184" s="235">
        <v>71511</v>
      </c>
      <c r="CC184" s="235">
        <v>-159190</v>
      </c>
      <c r="CD184" s="235">
        <v>-2987</v>
      </c>
      <c r="CE184" s="235">
        <v>0</v>
      </c>
      <c r="CF184" s="235">
        <v>459194</v>
      </c>
      <c r="CG184" s="235">
        <v>19271</v>
      </c>
      <c r="CH184" s="235">
        <v>-32344</v>
      </c>
      <c r="CI184" s="235">
        <v>94746</v>
      </c>
      <c r="CJ184" s="235">
        <v>2223</v>
      </c>
      <c r="CK184" s="235">
        <v>320860</v>
      </c>
      <c r="CL184" s="235">
        <v>2643738</v>
      </c>
      <c r="CM184" s="235">
        <v>-479617</v>
      </c>
      <c r="CN184" s="235">
        <v>0</v>
      </c>
      <c r="CO184" s="235">
        <v>256000</v>
      </c>
      <c r="CP184" s="235">
        <v>5059</v>
      </c>
      <c r="CQ184" s="235">
        <v>626</v>
      </c>
      <c r="CR184" s="235">
        <v>-4</v>
      </c>
      <c r="CS184" s="235">
        <v>0</v>
      </c>
      <c r="CT184" s="235">
        <v>136</v>
      </c>
      <c r="CU184" s="235">
        <v>7724</v>
      </c>
      <c r="CV184" s="235">
        <v>0</v>
      </c>
      <c r="CW184" s="235">
        <v>8581624</v>
      </c>
      <c r="CX184" s="463">
        <v>-82923</v>
      </c>
      <c r="CY184" s="544">
        <v>5487102</v>
      </c>
      <c r="CZ184" s="544">
        <v>91469</v>
      </c>
      <c r="DA184" s="544">
        <v>-170643</v>
      </c>
      <c r="DB184" s="544">
        <v>-4498</v>
      </c>
      <c r="DC184" s="544">
        <v>0</v>
      </c>
      <c r="DD184" s="544">
        <v>550047</v>
      </c>
      <c r="DE184" s="544">
        <v>17465</v>
      </c>
      <c r="DF184" s="544">
        <v>-38356</v>
      </c>
      <c r="DG184" s="544">
        <v>152184</v>
      </c>
      <c r="DH184" s="544">
        <v>1081</v>
      </c>
      <c r="DI184" s="544">
        <v>554121</v>
      </c>
      <c r="DJ184" s="544">
        <v>135170</v>
      </c>
      <c r="DK184" s="544">
        <v>-478412</v>
      </c>
      <c r="DL184" s="544">
        <v>0</v>
      </c>
      <c r="DM184" s="544">
        <v>296000</v>
      </c>
      <c r="DN184" s="544">
        <v>-1451</v>
      </c>
      <c r="DO184" s="544">
        <v>489</v>
      </c>
      <c r="DP184" s="544">
        <v>-1174</v>
      </c>
      <c r="DQ184" s="544">
        <v>0</v>
      </c>
      <c r="DR184" s="544">
        <v>20</v>
      </c>
      <c r="DS184" s="544">
        <v>2580</v>
      </c>
      <c r="DT184" s="544">
        <v>0</v>
      </c>
      <c r="DU184" s="544">
        <v>6510271</v>
      </c>
      <c r="DV184" s="463">
        <v>-52015</v>
      </c>
      <c r="DW184" s="235">
        <v>5428964</v>
      </c>
      <c r="DX184" s="235">
        <v>67093</v>
      </c>
      <c r="DY184" s="235">
        <v>-170034</v>
      </c>
      <c r="DZ184" s="235">
        <v>-6734</v>
      </c>
      <c r="EA184" s="235">
        <v>0</v>
      </c>
      <c r="EB184" s="235">
        <v>610817</v>
      </c>
      <c r="EC184" s="235">
        <v>15559</v>
      </c>
      <c r="ED184" s="235">
        <v>-34019</v>
      </c>
      <c r="EE184" s="235">
        <v>127428</v>
      </c>
      <c r="EF184" s="235">
        <v>1509</v>
      </c>
      <c r="EG184" s="235">
        <v>1001138</v>
      </c>
      <c r="EH184" s="235">
        <v>54023</v>
      </c>
      <c r="EI184" s="235">
        <v>-128805</v>
      </c>
      <c r="EJ184" s="235">
        <v>0</v>
      </c>
      <c r="EK184" s="235">
        <v>0</v>
      </c>
      <c r="EL184" s="235">
        <v>4566</v>
      </c>
      <c r="EM184" s="235">
        <v>587</v>
      </c>
      <c r="EN184" s="235">
        <v>-267</v>
      </c>
      <c r="EO184" s="235">
        <v>0</v>
      </c>
      <c r="EP184" s="235">
        <v>0</v>
      </c>
      <c r="EQ184" s="235">
        <v>13838</v>
      </c>
      <c r="ER184" s="235">
        <v>0</v>
      </c>
      <c r="ES184" s="235">
        <v>6933648</v>
      </c>
      <c r="ET184" s="254"/>
      <c r="EU184" s="254"/>
      <c r="EV184" s="254"/>
      <c r="EW184" s="254"/>
      <c r="EY184" s="397">
        <v>2.1152236687329027</v>
      </c>
      <c r="EZ184" s="226">
        <v>-1.1796374961697149</v>
      </c>
      <c r="FA184" s="397">
        <v>-2.9109847777169668</v>
      </c>
      <c r="FB184" s="226">
        <v>0.15205655522565428</v>
      </c>
      <c r="FC184" s="221">
        <v>-0.42679378261765216</v>
      </c>
      <c r="FD184" s="226">
        <v>-1.0349507714738604</v>
      </c>
      <c r="FE184" s="221">
        <v>1985.8490004335506</v>
      </c>
      <c r="FF184" s="226">
        <v>-0.49593512822370212</v>
      </c>
      <c r="FG184" s="221">
        <v>-0.39164914604855472</v>
      </c>
      <c r="FH184" s="226">
        <v>0</v>
      </c>
      <c r="FI184" s="232"/>
      <c r="FJ184" s="393">
        <v>513.5</v>
      </c>
      <c r="FK184" s="430"/>
      <c r="FL184" s="468">
        <v>0.88726207906295762</v>
      </c>
      <c r="FM184" s="469">
        <v>59263.784617891382</v>
      </c>
      <c r="FN184" s="472">
        <v>24.006081765964637</v>
      </c>
      <c r="FO184" s="386">
        <v>278899.75707146199</v>
      </c>
      <c r="FQ184" s="390">
        <v>655.26</v>
      </c>
      <c r="FR184" s="391">
        <v>1939351.18</v>
      </c>
      <c r="FS184" s="392">
        <v>2.2717772601466985E-3</v>
      </c>
      <c r="FT184" s="278">
        <v>36348.436162347178</v>
      </c>
      <c r="FV184" s="555">
        <v>0</v>
      </c>
      <c r="FW184" s="551">
        <v>0</v>
      </c>
      <c r="FX184" s="547">
        <v>80394</v>
      </c>
      <c r="FY184" s="545">
        <v>116095</v>
      </c>
      <c r="FZ184" s="555">
        <v>0</v>
      </c>
    </row>
    <row r="185" spans="1:182" x14ac:dyDescent="0.2">
      <c r="A185" s="65">
        <v>182</v>
      </c>
      <c r="B185" s="65">
        <v>546</v>
      </c>
      <c r="C185" s="66">
        <v>2216</v>
      </c>
      <c r="D185" s="67" t="s">
        <v>127</v>
      </c>
      <c r="E185" s="75">
        <v>351</v>
      </c>
      <c r="F185" s="220">
        <v>10182.666666666666</v>
      </c>
      <c r="G185" s="220">
        <v>23660482.666666668</v>
      </c>
      <c r="H185" s="214">
        <v>1.64</v>
      </c>
      <c r="I185" s="220">
        <v>14427123.577235773</v>
      </c>
      <c r="J185" s="220">
        <v>2397666.6666666665</v>
      </c>
      <c r="K185" s="209">
        <v>0</v>
      </c>
      <c r="L185" s="216">
        <v>1.65</v>
      </c>
      <c r="M185" s="220">
        <v>23804753.902439028</v>
      </c>
      <c r="N185" s="220">
        <v>2450295.3833333333</v>
      </c>
      <c r="O185" s="220">
        <v>50049.333333333336</v>
      </c>
      <c r="P185" s="220">
        <v>26305098.619105693</v>
      </c>
      <c r="Q185" s="221">
        <v>2583.3211947530799</v>
      </c>
      <c r="R185" s="221">
        <v>2681.4037114060652</v>
      </c>
      <c r="S185" s="221">
        <v>96.342120500700247</v>
      </c>
      <c r="T185" s="381">
        <v>2583.3211947530799</v>
      </c>
      <c r="U185" s="222">
        <v>2746.534559255173</v>
      </c>
      <c r="V185" s="222">
        <v>94.057480035992896</v>
      </c>
      <c r="W185" s="223">
        <v>369534.38197489822</v>
      </c>
      <c r="X185" s="224">
        <v>36.290531161604513</v>
      </c>
      <c r="Y185" s="225">
        <v>97.695535915441155</v>
      </c>
      <c r="Z185" s="223">
        <v>0</v>
      </c>
      <c r="AA185" s="224">
        <v>0</v>
      </c>
      <c r="AB185" s="226">
        <v>97.695535915441155</v>
      </c>
      <c r="AC185" s="227">
        <v>0</v>
      </c>
      <c r="AD185" s="228">
        <v>0</v>
      </c>
      <c r="AE185" s="229">
        <v>0</v>
      </c>
      <c r="AF185" s="230">
        <v>0</v>
      </c>
      <c r="AG185" s="231">
        <v>97.695535915441155</v>
      </c>
      <c r="AH185" s="223">
        <v>369534.38197489822</v>
      </c>
      <c r="AI185" s="224">
        <v>36.290531161604513</v>
      </c>
      <c r="AJ185" s="226">
        <v>97.695535915441155</v>
      </c>
      <c r="AK185" s="232">
        <v>0</v>
      </c>
      <c r="AL185" s="444">
        <v>8.6519575749639921E-2</v>
      </c>
      <c r="AM185" s="232">
        <v>0</v>
      </c>
      <c r="AN185" s="232">
        <v>4.1998821526777537</v>
      </c>
      <c r="AO185" s="232">
        <v>0</v>
      </c>
      <c r="AP185" s="223">
        <v>0</v>
      </c>
      <c r="AQ185" s="224">
        <v>96.342120500700247</v>
      </c>
      <c r="AR185" s="224">
        <v>0</v>
      </c>
      <c r="AS185" s="233">
        <v>0</v>
      </c>
      <c r="AT185" s="234">
        <v>0</v>
      </c>
      <c r="AU185" s="254"/>
      <c r="AV185" s="221">
        <v>886.43</v>
      </c>
      <c r="AW185" s="221">
        <v>9026221.2133333329</v>
      </c>
      <c r="AX185" s="271">
        <v>1.0667636659549463E-2</v>
      </c>
      <c r="AY185" s="298">
        <v>168015.27738790403</v>
      </c>
      <c r="AZ185" s="213"/>
      <c r="BA185" s="221">
        <v>45.531778299852824</v>
      </c>
      <c r="BB185" s="272">
        <v>-0.1580004511257328</v>
      </c>
      <c r="BC185" s="221">
        <v>0.34638833632939919</v>
      </c>
      <c r="BD185" s="272">
        <v>0.4333184942080518</v>
      </c>
      <c r="BE185" s="221">
        <v>0.19296985780591291</v>
      </c>
      <c r="BF185" s="272">
        <v>0.40449129191466254</v>
      </c>
      <c r="BG185" s="221">
        <v>1455.6348765717341</v>
      </c>
      <c r="BH185" s="272">
        <v>-0.62414711692732128</v>
      </c>
      <c r="BI185" s="221">
        <v>0.32598911298107569</v>
      </c>
      <c r="BJ185" s="445">
        <v>0</v>
      </c>
      <c r="BL185" s="412">
        <v>1839.85</v>
      </c>
      <c r="BM185" s="425"/>
      <c r="BN185" s="235">
        <v>10233</v>
      </c>
      <c r="BO185" s="302">
        <v>1.64</v>
      </c>
      <c r="BP185" s="232">
        <v>1.64</v>
      </c>
      <c r="BQ185" s="71">
        <v>1927313730</v>
      </c>
      <c r="BR185" s="235">
        <v>10245</v>
      </c>
      <c r="BS185" s="302">
        <v>1.64</v>
      </c>
      <c r="BT185" s="232">
        <v>1.64</v>
      </c>
      <c r="BU185" s="71">
        <v>2057695560</v>
      </c>
      <c r="BV185" s="235">
        <v>10185</v>
      </c>
      <c r="BW185" s="302">
        <v>1.64</v>
      </c>
      <c r="BX185" s="232">
        <v>1.64</v>
      </c>
      <c r="BY185" s="71">
        <v>2075517160</v>
      </c>
      <c r="BZ185" s="463">
        <v>-232526</v>
      </c>
      <c r="CA185" s="235">
        <v>19539379</v>
      </c>
      <c r="CB185" s="235">
        <v>735881</v>
      </c>
      <c r="CC185" s="235">
        <v>-1585645</v>
      </c>
      <c r="CD185" s="235">
        <v>-2291</v>
      </c>
      <c r="CE185" s="235">
        <v>0</v>
      </c>
      <c r="CF185" s="235">
        <v>1421989</v>
      </c>
      <c r="CG185" s="235">
        <v>210595</v>
      </c>
      <c r="CH185" s="235">
        <v>-141255</v>
      </c>
      <c r="CI185" s="235">
        <v>301222</v>
      </c>
      <c r="CJ185" s="235">
        <v>16085</v>
      </c>
      <c r="CK185" s="235">
        <v>2248036</v>
      </c>
      <c r="CL185" s="235">
        <v>959116</v>
      </c>
      <c r="CM185" s="235">
        <v>-98594</v>
      </c>
      <c r="CN185" s="235">
        <v>-579</v>
      </c>
      <c r="CO185" s="235">
        <v>0</v>
      </c>
      <c r="CP185" s="235">
        <v>40505</v>
      </c>
      <c r="CQ185" s="235">
        <v>34186</v>
      </c>
      <c r="CR185" s="235">
        <v>-11605</v>
      </c>
      <c r="CS185" s="235">
        <v>0</v>
      </c>
      <c r="CT185" s="235">
        <v>43370</v>
      </c>
      <c r="CU185" s="235">
        <v>43615</v>
      </c>
      <c r="CV185" s="235">
        <v>0</v>
      </c>
      <c r="CW185" s="235">
        <v>23521484</v>
      </c>
      <c r="CX185" s="463">
        <v>-200589</v>
      </c>
      <c r="CY185" s="544">
        <v>19600654</v>
      </c>
      <c r="CZ185" s="544">
        <v>779829</v>
      </c>
      <c r="DA185" s="544">
        <v>-555858</v>
      </c>
      <c r="DB185" s="544">
        <v>-3527</v>
      </c>
      <c r="DC185" s="544">
        <v>0</v>
      </c>
      <c r="DD185" s="544">
        <v>1584488</v>
      </c>
      <c r="DE185" s="544">
        <v>205197</v>
      </c>
      <c r="DF185" s="544">
        <v>-91715</v>
      </c>
      <c r="DG185" s="544">
        <v>449648</v>
      </c>
      <c r="DH185" s="544">
        <v>15895</v>
      </c>
      <c r="DI185" s="544">
        <v>2067835</v>
      </c>
      <c r="DJ185" s="544">
        <v>286617</v>
      </c>
      <c r="DK185" s="544">
        <v>-102581</v>
      </c>
      <c r="DL185" s="544">
        <v>0</v>
      </c>
      <c r="DM185" s="544">
        <v>0</v>
      </c>
      <c r="DN185" s="544">
        <v>11792</v>
      </c>
      <c r="DO185" s="544">
        <v>4747</v>
      </c>
      <c r="DP185" s="544">
        <v>-2926</v>
      </c>
      <c r="DQ185" s="544">
        <v>0</v>
      </c>
      <c r="DR185" s="544">
        <v>-24579</v>
      </c>
      <c r="DS185" s="544">
        <v>29697</v>
      </c>
      <c r="DT185" s="544">
        <v>0</v>
      </c>
      <c r="DU185" s="544">
        <v>24054624</v>
      </c>
      <c r="DV185" s="463">
        <v>-181258</v>
      </c>
      <c r="DW185" s="235">
        <v>18452275</v>
      </c>
      <c r="DX185" s="235">
        <v>711302</v>
      </c>
      <c r="DY185" s="235">
        <v>-1191699</v>
      </c>
      <c r="DZ185" s="235">
        <v>-3301</v>
      </c>
      <c r="EA185" s="235">
        <v>0</v>
      </c>
      <c r="EB185" s="235">
        <v>1635711</v>
      </c>
      <c r="EC185" s="235">
        <v>197010</v>
      </c>
      <c r="ED185" s="235">
        <v>-137821</v>
      </c>
      <c r="EE185" s="235">
        <v>308667</v>
      </c>
      <c r="EF185" s="235">
        <v>15041</v>
      </c>
      <c r="EG185" s="235">
        <v>918125</v>
      </c>
      <c r="EH185" s="235">
        <v>530723</v>
      </c>
      <c r="EI185" s="235">
        <v>-71916</v>
      </c>
      <c r="EJ185" s="235">
        <v>-1601</v>
      </c>
      <c r="EK185" s="235">
        <v>0</v>
      </c>
      <c r="EL185" s="235">
        <v>17842</v>
      </c>
      <c r="EM185" s="235">
        <v>17126</v>
      </c>
      <c r="EN185" s="235">
        <v>-1449</v>
      </c>
      <c r="EO185" s="235">
        <v>0</v>
      </c>
      <c r="EP185" s="235">
        <v>-1729</v>
      </c>
      <c r="EQ185" s="235">
        <v>62955</v>
      </c>
      <c r="ER185" s="235">
        <v>0</v>
      </c>
      <c r="ES185" s="235">
        <v>21276003</v>
      </c>
      <c r="ET185" s="254"/>
      <c r="EU185" s="254"/>
      <c r="EV185" s="254"/>
      <c r="EW185" s="254"/>
      <c r="EY185" s="397">
        <v>43.981246155404911</v>
      </c>
      <c r="EZ185" s="226">
        <v>-0.19302888213023831</v>
      </c>
      <c r="FA185" s="397">
        <v>0.20922932815863313</v>
      </c>
      <c r="FB185" s="226">
        <v>0.370656818036258</v>
      </c>
      <c r="FC185" s="221">
        <v>0.1889239278390015</v>
      </c>
      <c r="FD185" s="226">
        <v>0.49465915209821931</v>
      </c>
      <c r="FE185" s="221">
        <v>1574.1290722906879</v>
      </c>
      <c r="FF185" s="226">
        <v>-0.61328668821654597</v>
      </c>
      <c r="FG185" s="221">
        <v>0.32139344405519621</v>
      </c>
      <c r="FH185" s="226">
        <v>0</v>
      </c>
      <c r="FI185" s="232"/>
      <c r="FJ185" s="393">
        <v>1839.85</v>
      </c>
      <c r="FK185" s="430"/>
      <c r="FL185" s="468">
        <v>8.6195088543195381E-2</v>
      </c>
      <c r="FM185" s="469">
        <v>0</v>
      </c>
      <c r="FN185" s="472">
        <v>4.1841307112806962</v>
      </c>
      <c r="FO185" s="386">
        <v>0</v>
      </c>
      <c r="FQ185" s="390">
        <v>888.76</v>
      </c>
      <c r="FR185" s="391">
        <v>9084015.959999999</v>
      </c>
      <c r="FS185" s="392">
        <v>1.0641116009085926E-2</v>
      </c>
      <c r="FT185" s="278">
        <v>170257.8561453748</v>
      </c>
      <c r="FV185" s="555">
        <v>0</v>
      </c>
      <c r="FW185" s="551">
        <v>0</v>
      </c>
      <c r="FX185" s="547">
        <v>150148</v>
      </c>
      <c r="FY185" s="545">
        <v>188861</v>
      </c>
      <c r="FZ185" s="555">
        <v>0</v>
      </c>
    </row>
    <row r="186" spans="1:182" x14ac:dyDescent="0.2">
      <c r="A186" s="65">
        <v>183</v>
      </c>
      <c r="B186" s="65">
        <v>669</v>
      </c>
      <c r="C186" s="66">
        <v>2409</v>
      </c>
      <c r="D186" s="67" t="s">
        <v>162</v>
      </c>
      <c r="E186" s="75"/>
      <c r="F186" s="220">
        <v>525.33333333333337</v>
      </c>
      <c r="G186" s="220">
        <v>1120923.6666666667</v>
      </c>
      <c r="H186" s="214">
        <v>1.5</v>
      </c>
      <c r="I186" s="220">
        <v>747282.4444444445</v>
      </c>
      <c r="J186" s="220">
        <v>97685.333333333328</v>
      </c>
      <c r="K186" s="209">
        <v>0</v>
      </c>
      <c r="L186" s="216">
        <v>1.65</v>
      </c>
      <c r="M186" s="220">
        <v>1233016.0333333332</v>
      </c>
      <c r="N186" s="220">
        <v>118823.09000000001</v>
      </c>
      <c r="O186" s="220">
        <v>777.66666666666663</v>
      </c>
      <c r="P186" s="220">
        <v>1352616.7899999998</v>
      </c>
      <c r="Q186" s="221">
        <v>2574.778153553299</v>
      </c>
      <c r="R186" s="221">
        <v>2681.4037114060652</v>
      </c>
      <c r="S186" s="221">
        <v>96.023517182466549</v>
      </c>
      <c r="T186" s="381">
        <v>2574.778153553299</v>
      </c>
      <c r="U186" s="222">
        <v>2746.534559255173</v>
      </c>
      <c r="V186" s="222">
        <v>93.746432022014957</v>
      </c>
      <c r="W186" s="223">
        <v>20725.16509836839</v>
      </c>
      <c r="X186" s="224">
        <v>39.451456405523579</v>
      </c>
      <c r="Y186" s="225">
        <v>97.494815824953932</v>
      </c>
      <c r="Z186" s="223">
        <v>0</v>
      </c>
      <c r="AA186" s="224">
        <v>0</v>
      </c>
      <c r="AB186" s="226">
        <v>97.494815824953932</v>
      </c>
      <c r="AC186" s="227">
        <v>0</v>
      </c>
      <c r="AD186" s="228">
        <v>0</v>
      </c>
      <c r="AE186" s="229">
        <v>0</v>
      </c>
      <c r="AF186" s="230">
        <v>0</v>
      </c>
      <c r="AG186" s="231">
        <v>97.494815824953932</v>
      </c>
      <c r="AH186" s="223">
        <v>20725.16509836839</v>
      </c>
      <c r="AI186" s="224">
        <v>39.451456405523579</v>
      </c>
      <c r="AJ186" s="226">
        <v>97.494815824953932</v>
      </c>
      <c r="AK186" s="232">
        <v>0</v>
      </c>
      <c r="AL186" s="444">
        <v>0.47208121827411165</v>
      </c>
      <c r="AM186" s="232">
        <v>0</v>
      </c>
      <c r="AN186" s="232">
        <v>14.508883248730964</v>
      </c>
      <c r="AO186" s="232">
        <v>9402.3591108150868</v>
      </c>
      <c r="AP186" s="223">
        <v>9402.3591108150868</v>
      </c>
      <c r="AQ186" s="224">
        <v>96.023517182466549</v>
      </c>
      <c r="AR186" s="224">
        <v>0</v>
      </c>
      <c r="AS186" s="233">
        <v>0</v>
      </c>
      <c r="AT186" s="234">
        <v>9402.3591108150868</v>
      </c>
      <c r="AU186" s="254"/>
      <c r="AV186" s="221">
        <v>418.67</v>
      </c>
      <c r="AW186" s="221">
        <v>219941.3066666667</v>
      </c>
      <c r="AX186" s="271">
        <v>2.599375630724306E-4</v>
      </c>
      <c r="AY186" s="298">
        <v>4094.0166183907818</v>
      </c>
      <c r="AZ186" s="213"/>
      <c r="BA186" s="221">
        <v>3.9595560169902773</v>
      </c>
      <c r="BB186" s="272">
        <v>-1.152212369084809</v>
      </c>
      <c r="BC186" s="221">
        <v>-4.4392240677799721</v>
      </c>
      <c r="BD186" s="272">
        <v>-3.1314714693911061E-2</v>
      </c>
      <c r="BE186" s="221">
        <v>-0.33400660584252811</v>
      </c>
      <c r="BF186" s="272">
        <v>-0.80501914435133226</v>
      </c>
      <c r="BG186" s="221">
        <v>2410.4701551309654</v>
      </c>
      <c r="BH186" s="272">
        <v>-0.35098397699722583</v>
      </c>
      <c r="BI186" s="221">
        <v>-0.40939056278320657</v>
      </c>
      <c r="BJ186" s="445">
        <v>0</v>
      </c>
      <c r="BL186" s="412">
        <v>65.75</v>
      </c>
      <c r="BM186" s="425"/>
      <c r="BN186" s="235">
        <v>531</v>
      </c>
      <c r="BO186" s="302">
        <v>1.5</v>
      </c>
      <c r="BP186" s="232">
        <v>1.5</v>
      </c>
      <c r="BQ186" s="71">
        <v>89551970</v>
      </c>
      <c r="BR186" s="235">
        <v>525</v>
      </c>
      <c r="BS186" s="302">
        <v>1.5</v>
      </c>
      <c r="BT186" s="232">
        <v>1.5</v>
      </c>
      <c r="BU186" s="71">
        <v>109507013</v>
      </c>
      <c r="BV186" s="235">
        <v>543</v>
      </c>
      <c r="BW186" s="302">
        <v>1.5</v>
      </c>
      <c r="BX186" s="232">
        <v>1.5</v>
      </c>
      <c r="BY186" s="71">
        <v>100045343</v>
      </c>
      <c r="BZ186" s="463">
        <v>-6447</v>
      </c>
      <c r="CA186" s="235">
        <v>888399</v>
      </c>
      <c r="CB186" s="235">
        <v>5683</v>
      </c>
      <c r="CC186" s="235">
        <v>-14084</v>
      </c>
      <c r="CD186" s="235">
        <v>-377</v>
      </c>
      <c r="CE186" s="235">
        <v>0</v>
      </c>
      <c r="CF186" s="235">
        <v>64627</v>
      </c>
      <c r="CG186" s="235">
        <v>2230</v>
      </c>
      <c r="CH186" s="235">
        <v>-1919</v>
      </c>
      <c r="CI186" s="235">
        <v>30217</v>
      </c>
      <c r="CJ186" s="235">
        <v>0</v>
      </c>
      <c r="CK186" s="235">
        <v>26827</v>
      </c>
      <c r="CL186" s="235">
        <v>4082</v>
      </c>
      <c r="CM186" s="235">
        <v>0</v>
      </c>
      <c r="CN186" s="235">
        <v>0</v>
      </c>
      <c r="CO186" s="235">
        <v>0</v>
      </c>
      <c r="CP186" s="235">
        <v>1611</v>
      </c>
      <c r="CQ186" s="235">
        <v>12</v>
      </c>
      <c r="CR186" s="235">
        <v>-14</v>
      </c>
      <c r="CS186" s="235">
        <v>0</v>
      </c>
      <c r="CT186" s="235">
        <v>1791</v>
      </c>
      <c r="CU186" s="235">
        <v>1909</v>
      </c>
      <c r="CV186" s="235">
        <v>0</v>
      </c>
      <c r="CW186" s="235">
        <v>1004547</v>
      </c>
      <c r="CX186" s="463">
        <v>-261</v>
      </c>
      <c r="CY186" s="544">
        <v>1134742</v>
      </c>
      <c r="CZ186" s="544">
        <v>5770</v>
      </c>
      <c r="DA186" s="544">
        <v>-16196</v>
      </c>
      <c r="DB186" s="544">
        <v>-21</v>
      </c>
      <c r="DC186" s="544">
        <v>0</v>
      </c>
      <c r="DD186" s="544">
        <v>75137</v>
      </c>
      <c r="DE186" s="544">
        <v>1226</v>
      </c>
      <c r="DF186" s="544">
        <v>-4872</v>
      </c>
      <c r="DG186" s="544">
        <v>18193</v>
      </c>
      <c r="DH186" s="544">
        <v>0</v>
      </c>
      <c r="DI186" s="544">
        <v>84417</v>
      </c>
      <c r="DJ186" s="544">
        <v>2016</v>
      </c>
      <c r="DK186" s="544">
        <v>0</v>
      </c>
      <c r="DL186" s="544">
        <v>0</v>
      </c>
      <c r="DM186" s="544">
        <v>0</v>
      </c>
      <c r="DN186" s="544">
        <v>294</v>
      </c>
      <c r="DO186" s="544">
        <v>162</v>
      </c>
      <c r="DP186" s="544">
        <v>-44</v>
      </c>
      <c r="DQ186" s="544">
        <v>0</v>
      </c>
      <c r="DR186" s="544">
        <v>-349</v>
      </c>
      <c r="DS186" s="544">
        <v>424</v>
      </c>
      <c r="DT186" s="544">
        <v>0</v>
      </c>
      <c r="DU186" s="544">
        <v>1300638</v>
      </c>
      <c r="DV186" s="463">
        <v>-9939</v>
      </c>
      <c r="DW186" s="235">
        <v>632998</v>
      </c>
      <c r="DX186" s="235">
        <v>6803</v>
      </c>
      <c r="DY186" s="235">
        <v>-1689</v>
      </c>
      <c r="DZ186" s="235">
        <v>-715</v>
      </c>
      <c r="EA186" s="235">
        <v>0</v>
      </c>
      <c r="EB186" s="235">
        <v>80565</v>
      </c>
      <c r="EC186" s="235">
        <v>3626</v>
      </c>
      <c r="ED186" s="235">
        <v>-704</v>
      </c>
      <c r="EE186" s="235">
        <v>4351</v>
      </c>
      <c r="EF186" s="235">
        <v>0</v>
      </c>
      <c r="EG186" s="235">
        <v>1279</v>
      </c>
      <c r="EH186" s="235">
        <v>3047</v>
      </c>
      <c r="EI186" s="235">
        <v>0</v>
      </c>
      <c r="EJ186" s="235">
        <v>0</v>
      </c>
      <c r="EK186" s="235">
        <v>0</v>
      </c>
      <c r="EL186" s="235">
        <v>4165</v>
      </c>
      <c r="EM186" s="235">
        <v>22</v>
      </c>
      <c r="EN186" s="235">
        <v>0</v>
      </c>
      <c r="EO186" s="235">
        <v>0</v>
      </c>
      <c r="EP186" s="235">
        <v>0</v>
      </c>
      <c r="EQ186" s="235">
        <v>732</v>
      </c>
      <c r="ER186" s="235">
        <v>0</v>
      </c>
      <c r="ES186" s="235">
        <v>724541</v>
      </c>
      <c r="ET186" s="254"/>
      <c r="EU186" s="254"/>
      <c r="EV186" s="254"/>
      <c r="EW186" s="254"/>
      <c r="EY186" s="397">
        <v>4.2363026740258825</v>
      </c>
      <c r="EZ186" s="226">
        <v>-1.1296524559537131</v>
      </c>
      <c r="FA186" s="397">
        <v>-8.3229613688591364</v>
      </c>
      <c r="FB186" s="226">
        <v>-0.22710316426946706</v>
      </c>
      <c r="FC186" s="221">
        <v>-0.31218993875642487</v>
      </c>
      <c r="FD186" s="226">
        <v>-0.75024371518401312</v>
      </c>
      <c r="FE186" s="221">
        <v>2513.447229306777</v>
      </c>
      <c r="FF186" s="226">
        <v>-0.34555504949637145</v>
      </c>
      <c r="FG186" s="221">
        <v>-0.44036107147770542</v>
      </c>
      <c r="FH186" s="226">
        <v>0</v>
      </c>
      <c r="FI186" s="232"/>
      <c r="FJ186" s="393">
        <v>65.75</v>
      </c>
      <c r="FK186" s="430"/>
      <c r="FL186" s="468">
        <v>0.46529080675422141</v>
      </c>
      <c r="FM186" s="469">
        <v>0</v>
      </c>
      <c r="FN186" s="472">
        <v>14.300187617260788</v>
      </c>
      <c r="FO186" s="386">
        <v>9516.759643180887</v>
      </c>
      <c r="FQ186" s="390">
        <v>414.28</v>
      </c>
      <c r="FR186" s="391">
        <v>220811.24</v>
      </c>
      <c r="FS186" s="392">
        <v>2.5866071033962763E-4</v>
      </c>
      <c r="FT186" s="278">
        <v>4138.5713654340425</v>
      </c>
      <c r="FV186" s="555">
        <v>0</v>
      </c>
      <c r="FW186" s="551">
        <v>0</v>
      </c>
      <c r="FX186" s="547">
        <v>2333</v>
      </c>
      <c r="FY186" s="545">
        <v>2081</v>
      </c>
      <c r="FZ186" s="555">
        <v>0</v>
      </c>
    </row>
    <row r="187" spans="1:182" x14ac:dyDescent="0.2">
      <c r="A187" s="65">
        <v>184</v>
      </c>
      <c r="B187" s="65">
        <v>616</v>
      </c>
      <c r="C187" s="66">
        <v>2316</v>
      </c>
      <c r="D187" s="67" t="s">
        <v>608</v>
      </c>
      <c r="E187" s="75">
        <v>351</v>
      </c>
      <c r="F187" s="220">
        <v>12818.666666666666</v>
      </c>
      <c r="G187" s="220">
        <v>30814504</v>
      </c>
      <c r="H187" s="214">
        <v>1.58</v>
      </c>
      <c r="I187" s="220">
        <v>19502850.632911388</v>
      </c>
      <c r="J187" s="220">
        <v>2593102.3333333335</v>
      </c>
      <c r="K187" s="209">
        <v>0</v>
      </c>
      <c r="L187" s="216">
        <v>1.65</v>
      </c>
      <c r="M187" s="220">
        <v>32179703.544303793</v>
      </c>
      <c r="N187" s="220">
        <v>3161357.1966666668</v>
      </c>
      <c r="O187" s="220">
        <v>37103.666666666664</v>
      </c>
      <c r="P187" s="220">
        <v>35378164.407637127</v>
      </c>
      <c r="Q187" s="221">
        <v>2759.8942485674897</v>
      </c>
      <c r="R187" s="221">
        <v>2681.4037114060652</v>
      </c>
      <c r="S187" s="221">
        <v>102.92721818902331</v>
      </c>
      <c r="T187" s="381">
        <v>2759.8942485674897</v>
      </c>
      <c r="U187" s="222">
        <v>2746.534559255173</v>
      </c>
      <c r="V187" s="222">
        <v>100.48641985105549</v>
      </c>
      <c r="W187" s="223">
        <v>-372273.29197316727</v>
      </c>
      <c r="X187" s="224">
        <v>-29.041498749727008</v>
      </c>
      <c r="Y187" s="225">
        <v>101.84414745908468</v>
      </c>
      <c r="Z187" s="223">
        <v>0</v>
      </c>
      <c r="AA187" s="224">
        <v>0</v>
      </c>
      <c r="AB187" s="226">
        <v>101.84414745908468</v>
      </c>
      <c r="AC187" s="227">
        <v>0</v>
      </c>
      <c r="AD187" s="228">
        <v>0</v>
      </c>
      <c r="AE187" s="229">
        <v>0</v>
      </c>
      <c r="AF187" s="230">
        <v>0</v>
      </c>
      <c r="AG187" s="231">
        <v>101.84414745908468</v>
      </c>
      <c r="AH187" s="223">
        <v>-372273.29197316727</v>
      </c>
      <c r="AI187" s="224">
        <v>-29.041498749727008</v>
      </c>
      <c r="AJ187" s="226">
        <v>101.84414745908468</v>
      </c>
      <c r="AK187" s="232">
        <v>0</v>
      </c>
      <c r="AL187" s="444">
        <v>0.12302371541501977</v>
      </c>
      <c r="AM187" s="232">
        <v>0</v>
      </c>
      <c r="AN187" s="232">
        <v>5.5020542958185983</v>
      </c>
      <c r="AO187" s="232">
        <v>0</v>
      </c>
      <c r="AP187" s="223">
        <v>0</v>
      </c>
      <c r="AQ187" s="224">
        <v>102.92721818902331</v>
      </c>
      <c r="AR187" s="224">
        <v>0</v>
      </c>
      <c r="AS187" s="233">
        <v>0</v>
      </c>
      <c r="AT187" s="234">
        <v>0</v>
      </c>
      <c r="AU187" s="254"/>
      <c r="AV187" s="221">
        <v>624.63</v>
      </c>
      <c r="AW187" s="221">
        <v>8006923.7599999998</v>
      </c>
      <c r="AX187" s="271">
        <v>9.4629802897164272E-3</v>
      </c>
      <c r="AY187" s="298">
        <v>149041.93956303372</v>
      </c>
      <c r="AZ187" s="213"/>
      <c r="BA187" s="221">
        <v>43.554498668689774</v>
      </c>
      <c r="BB187" s="272">
        <v>-0.20528767481717383</v>
      </c>
      <c r="BC187" s="221">
        <v>-2.9618017557465905</v>
      </c>
      <c r="BD187" s="272">
        <v>0.11212763119142836</v>
      </c>
      <c r="BE187" s="221">
        <v>-6.3526234170373952E-2</v>
      </c>
      <c r="BF187" s="272">
        <v>-0.18421564569484455</v>
      </c>
      <c r="BG187" s="221">
        <v>2034.8563184931745</v>
      </c>
      <c r="BH187" s="272">
        <v>-0.45844110318551423</v>
      </c>
      <c r="BI187" s="221">
        <v>4.5266353466231049E-2</v>
      </c>
      <c r="BJ187" s="445">
        <v>0</v>
      </c>
      <c r="BL187" s="412">
        <v>2260</v>
      </c>
      <c r="BM187" s="425"/>
      <c r="BN187" s="235">
        <v>12874</v>
      </c>
      <c r="BO187" s="302">
        <v>1.58</v>
      </c>
      <c r="BP187" s="232">
        <v>1.58</v>
      </c>
      <c r="BQ187" s="71">
        <v>2470522089</v>
      </c>
      <c r="BR187" s="235">
        <v>12971</v>
      </c>
      <c r="BS187" s="302">
        <v>1.58</v>
      </c>
      <c r="BT187" s="232">
        <v>1.58</v>
      </c>
      <c r="BU187" s="71">
        <v>2714059060</v>
      </c>
      <c r="BV187" s="235">
        <v>13033</v>
      </c>
      <c r="BW187" s="302">
        <v>1.58</v>
      </c>
      <c r="BX187" s="232">
        <v>1.58</v>
      </c>
      <c r="BY187" s="71">
        <v>2790344459</v>
      </c>
      <c r="BZ187" s="463">
        <v>-156294</v>
      </c>
      <c r="CA187" s="235">
        <v>25939359</v>
      </c>
      <c r="CB187" s="235">
        <v>606301</v>
      </c>
      <c r="CC187" s="235">
        <v>-774642</v>
      </c>
      <c r="CD187" s="235">
        <v>-18377</v>
      </c>
      <c r="CE187" s="235">
        <v>0</v>
      </c>
      <c r="CF187" s="235">
        <v>2489099</v>
      </c>
      <c r="CG187" s="235">
        <v>133602</v>
      </c>
      <c r="CH187" s="235">
        <v>-169005</v>
      </c>
      <c r="CI187" s="235">
        <v>244510</v>
      </c>
      <c r="CJ187" s="235">
        <v>11070</v>
      </c>
      <c r="CK187" s="235">
        <v>1627938</v>
      </c>
      <c r="CL187" s="235">
        <v>742842</v>
      </c>
      <c r="CM187" s="235">
        <v>-153809</v>
      </c>
      <c r="CN187" s="235">
        <v>0</v>
      </c>
      <c r="CO187" s="235">
        <v>20000</v>
      </c>
      <c r="CP187" s="235">
        <v>14464</v>
      </c>
      <c r="CQ187" s="235">
        <v>17771</v>
      </c>
      <c r="CR187" s="235">
        <v>-1318</v>
      </c>
      <c r="CS187" s="235">
        <v>0</v>
      </c>
      <c r="CT187" s="235">
        <v>5772</v>
      </c>
      <c r="CU187" s="235">
        <v>31631</v>
      </c>
      <c r="CV187" s="235">
        <v>0</v>
      </c>
      <c r="CW187" s="235">
        <v>30610914</v>
      </c>
      <c r="CX187" s="463">
        <v>-132533</v>
      </c>
      <c r="CY187" s="544">
        <v>26694126</v>
      </c>
      <c r="CZ187" s="544">
        <v>584872</v>
      </c>
      <c r="DA187" s="544">
        <v>-709763</v>
      </c>
      <c r="DB187" s="544">
        <v>-16102</v>
      </c>
      <c r="DC187" s="544">
        <v>0</v>
      </c>
      <c r="DD187" s="544">
        <v>2649691</v>
      </c>
      <c r="DE187" s="544">
        <v>139150</v>
      </c>
      <c r="DF187" s="544">
        <v>-156885</v>
      </c>
      <c r="DG187" s="544">
        <v>427947</v>
      </c>
      <c r="DH187" s="544">
        <v>7745</v>
      </c>
      <c r="DI187" s="544">
        <v>1524413</v>
      </c>
      <c r="DJ187" s="544">
        <v>246566</v>
      </c>
      <c r="DK187" s="544">
        <v>-225924</v>
      </c>
      <c r="DL187" s="544">
        <v>0</v>
      </c>
      <c r="DM187" s="544">
        <v>20000</v>
      </c>
      <c r="DN187" s="544">
        <v>6927</v>
      </c>
      <c r="DO187" s="544">
        <v>16248</v>
      </c>
      <c r="DP187" s="544">
        <v>-1112</v>
      </c>
      <c r="DQ187" s="544">
        <v>0</v>
      </c>
      <c r="DR187" s="544">
        <v>572</v>
      </c>
      <c r="DS187" s="544">
        <v>28590</v>
      </c>
      <c r="DT187" s="544">
        <v>0</v>
      </c>
      <c r="DU187" s="544">
        <v>31104528</v>
      </c>
      <c r="DV187" s="463">
        <v>-170663</v>
      </c>
      <c r="DW187" s="235">
        <v>26212960</v>
      </c>
      <c r="DX187" s="235">
        <v>593192</v>
      </c>
      <c r="DY187" s="235">
        <v>-723765</v>
      </c>
      <c r="DZ187" s="235">
        <v>-8174</v>
      </c>
      <c r="EA187" s="235">
        <v>0</v>
      </c>
      <c r="EB187" s="235">
        <v>3160467</v>
      </c>
      <c r="EC187" s="235">
        <v>111576</v>
      </c>
      <c r="ED187" s="235">
        <v>-162733</v>
      </c>
      <c r="EE187" s="235">
        <v>190911</v>
      </c>
      <c r="EF187" s="235">
        <v>9572</v>
      </c>
      <c r="EG187" s="235">
        <v>2095272</v>
      </c>
      <c r="EH187" s="235">
        <v>511816</v>
      </c>
      <c r="EI187" s="235">
        <v>-56746</v>
      </c>
      <c r="EJ187" s="235">
        <v>0</v>
      </c>
      <c r="EK187" s="235">
        <v>-80000</v>
      </c>
      <c r="EL187" s="235">
        <v>4001</v>
      </c>
      <c r="EM187" s="235">
        <v>14646</v>
      </c>
      <c r="EN187" s="235">
        <v>-389</v>
      </c>
      <c r="EO187" s="235">
        <v>0</v>
      </c>
      <c r="EP187" s="235">
        <v>429</v>
      </c>
      <c r="EQ187" s="235">
        <v>33674</v>
      </c>
      <c r="ER187" s="235">
        <v>0</v>
      </c>
      <c r="ES187" s="235">
        <v>31736046</v>
      </c>
      <c r="ET187" s="254"/>
      <c r="EU187" s="254"/>
      <c r="EV187" s="254"/>
      <c r="EW187" s="254"/>
      <c r="EY187" s="397">
        <v>43.062570198264126</v>
      </c>
      <c r="EZ187" s="226">
        <v>-0.21467826649949867</v>
      </c>
      <c r="FA187" s="397">
        <v>-2.8476176993238735</v>
      </c>
      <c r="FB187" s="226">
        <v>0.15649601339110064</v>
      </c>
      <c r="FC187" s="221">
        <v>-9.0821631769004485E-2</v>
      </c>
      <c r="FD187" s="226">
        <v>-0.20030475227651909</v>
      </c>
      <c r="FE187" s="221">
        <v>2083.5619263805966</v>
      </c>
      <c r="FF187" s="226">
        <v>-0.4680842434169501</v>
      </c>
      <c r="FG187" s="221">
        <v>5.2399309508008252E-2</v>
      </c>
      <c r="FH187" s="226">
        <v>0</v>
      </c>
      <c r="FI187" s="232"/>
      <c r="FJ187" s="393">
        <v>2260</v>
      </c>
      <c r="FK187" s="430"/>
      <c r="FL187" s="468">
        <v>0.12168835845465301</v>
      </c>
      <c r="FM187" s="469">
        <v>0</v>
      </c>
      <c r="FN187" s="472">
        <v>5.4423324245074332</v>
      </c>
      <c r="FO187" s="386">
        <v>0</v>
      </c>
      <c r="FQ187" s="390">
        <v>656.31</v>
      </c>
      <c r="FR187" s="391">
        <v>8505340.0600000005</v>
      </c>
      <c r="FS187" s="392">
        <v>9.9632487078089478E-3</v>
      </c>
      <c r="FT187" s="278">
        <v>159411.97932494315</v>
      </c>
      <c r="FV187" s="555">
        <v>0</v>
      </c>
      <c r="FW187" s="551">
        <v>0</v>
      </c>
      <c r="FX187" s="547">
        <v>111311</v>
      </c>
      <c r="FY187" s="545">
        <v>128044</v>
      </c>
      <c r="FZ187" s="555">
        <v>0</v>
      </c>
    </row>
    <row r="188" spans="1:182" x14ac:dyDescent="0.2">
      <c r="A188" s="65">
        <v>185</v>
      </c>
      <c r="B188" s="65">
        <v>498</v>
      </c>
      <c r="C188" s="66">
        <v>5408</v>
      </c>
      <c r="D188" s="67" t="s">
        <v>281</v>
      </c>
      <c r="E188" s="75"/>
      <c r="F188" s="220">
        <v>1506.3333333333333</v>
      </c>
      <c r="G188" s="220">
        <v>3579241.6666666665</v>
      </c>
      <c r="H188" s="214">
        <v>1.79</v>
      </c>
      <c r="I188" s="220">
        <v>1999576.3500931098</v>
      </c>
      <c r="J188" s="220">
        <v>349665.66666666669</v>
      </c>
      <c r="K188" s="209">
        <v>0</v>
      </c>
      <c r="L188" s="216">
        <v>1.65</v>
      </c>
      <c r="M188" s="220">
        <v>3299300.9776536305</v>
      </c>
      <c r="N188" s="220">
        <v>350825.6766666667</v>
      </c>
      <c r="O188" s="220">
        <v>19931.333333333332</v>
      </c>
      <c r="P188" s="220">
        <v>3670057.9876536313</v>
      </c>
      <c r="Q188" s="221">
        <v>2436.418225926288</v>
      </c>
      <c r="R188" s="221">
        <v>2681.4037114060652</v>
      </c>
      <c r="S188" s="221">
        <v>90.863535974174042</v>
      </c>
      <c r="T188" s="381">
        <v>2436.418225926288</v>
      </c>
      <c r="U188" s="222">
        <v>2746.534559255173</v>
      </c>
      <c r="V188" s="222">
        <v>88.708813720043452</v>
      </c>
      <c r="W188" s="223">
        <v>136541.027095584</v>
      </c>
      <c r="X188" s="224">
        <v>90.644629627517588</v>
      </c>
      <c r="Y188" s="225">
        <v>94.244027663729639</v>
      </c>
      <c r="Z188" s="223">
        <v>0</v>
      </c>
      <c r="AA188" s="224">
        <v>0</v>
      </c>
      <c r="AB188" s="226">
        <v>94.244027663729639</v>
      </c>
      <c r="AC188" s="227">
        <v>0</v>
      </c>
      <c r="AD188" s="228">
        <v>0</v>
      </c>
      <c r="AE188" s="229">
        <v>0</v>
      </c>
      <c r="AF188" s="230">
        <v>0</v>
      </c>
      <c r="AG188" s="231">
        <v>94.244027663729639</v>
      </c>
      <c r="AH188" s="223">
        <v>136541.027095584</v>
      </c>
      <c r="AI188" s="224">
        <v>90.644629627517588</v>
      </c>
      <c r="AJ188" s="226">
        <v>94.244027663729639</v>
      </c>
      <c r="AK188" s="232">
        <v>0</v>
      </c>
      <c r="AL188" s="444">
        <v>0.32330161540163754</v>
      </c>
      <c r="AM188" s="232">
        <v>0</v>
      </c>
      <c r="AN188" s="232">
        <v>13.583978756362027</v>
      </c>
      <c r="AO188" s="232">
        <v>15748.559445577002</v>
      </c>
      <c r="AP188" s="223">
        <v>15748.559445577002</v>
      </c>
      <c r="AQ188" s="224">
        <v>90.863535974174042</v>
      </c>
      <c r="AR188" s="224">
        <v>0</v>
      </c>
      <c r="AS188" s="233">
        <v>0</v>
      </c>
      <c r="AT188" s="234">
        <v>15748.559445577002</v>
      </c>
      <c r="AU188" s="254"/>
      <c r="AV188" s="221">
        <v>760.23</v>
      </c>
      <c r="AW188" s="221">
        <v>1145159.79</v>
      </c>
      <c r="AX188" s="271">
        <v>1.3534067322436706E-3</v>
      </c>
      <c r="AY188" s="298">
        <v>21316.156032837811</v>
      </c>
      <c r="AZ188" s="213"/>
      <c r="BA188" s="221">
        <v>19.839031920901014</v>
      </c>
      <c r="BB188" s="272">
        <v>-0.77245003434139581</v>
      </c>
      <c r="BC188" s="221">
        <v>-2.6730278766535136</v>
      </c>
      <c r="BD188" s="272">
        <v>0.14016457249801423</v>
      </c>
      <c r="BE188" s="221">
        <v>-0.19386555024492355</v>
      </c>
      <c r="BF188" s="272">
        <v>-0.48336897401713169</v>
      </c>
      <c r="BG188" s="221">
        <v>3658.3218388946643</v>
      </c>
      <c r="BH188" s="272">
        <v>6.0064817322516839E-3</v>
      </c>
      <c r="BI188" s="221">
        <v>-0.28041522939819119</v>
      </c>
      <c r="BJ188" s="445">
        <v>0</v>
      </c>
      <c r="BL188" s="412">
        <v>131</v>
      </c>
      <c r="BM188" s="425"/>
      <c r="BN188" s="235">
        <v>1515</v>
      </c>
      <c r="BO188" s="302">
        <v>1.79</v>
      </c>
      <c r="BP188" s="232">
        <v>1.79</v>
      </c>
      <c r="BQ188" s="71">
        <v>281947030</v>
      </c>
      <c r="BR188" s="235">
        <v>1576</v>
      </c>
      <c r="BS188" s="302">
        <v>1.79</v>
      </c>
      <c r="BT188" s="232">
        <v>1.79</v>
      </c>
      <c r="BU188" s="71">
        <v>287417260</v>
      </c>
      <c r="BV188" s="235">
        <v>1629</v>
      </c>
      <c r="BW188" s="302">
        <v>1.79</v>
      </c>
      <c r="BX188" s="232">
        <v>1.79</v>
      </c>
      <c r="BY188" s="71">
        <v>293281920</v>
      </c>
      <c r="BZ188" s="463">
        <v>-22984</v>
      </c>
      <c r="CA188" s="235">
        <v>2553105</v>
      </c>
      <c r="CB188" s="235">
        <v>34343</v>
      </c>
      <c r="CC188" s="235">
        <v>-11578</v>
      </c>
      <c r="CD188" s="235">
        <v>-501</v>
      </c>
      <c r="CE188" s="235">
        <v>0</v>
      </c>
      <c r="CF188" s="235">
        <v>262533</v>
      </c>
      <c r="CG188" s="235">
        <v>8333</v>
      </c>
      <c r="CH188" s="235">
        <v>-3775</v>
      </c>
      <c r="CI188" s="235">
        <v>158397</v>
      </c>
      <c r="CJ188" s="235">
        <v>977</v>
      </c>
      <c r="CK188" s="235">
        <v>82585</v>
      </c>
      <c r="CL188" s="235">
        <v>26777</v>
      </c>
      <c r="CM188" s="235">
        <v>0</v>
      </c>
      <c r="CN188" s="235">
        <v>0</v>
      </c>
      <c r="CO188" s="235">
        <v>0</v>
      </c>
      <c r="CP188" s="235">
        <v>1234</v>
      </c>
      <c r="CQ188" s="235">
        <v>159</v>
      </c>
      <c r="CR188" s="235">
        <v>0</v>
      </c>
      <c r="CS188" s="235">
        <v>0</v>
      </c>
      <c r="CT188" s="235">
        <v>2579</v>
      </c>
      <c r="CU188" s="235">
        <v>632</v>
      </c>
      <c r="CV188" s="235">
        <v>0</v>
      </c>
      <c r="CW188" s="235">
        <v>3092816</v>
      </c>
      <c r="CX188" s="463">
        <v>-26638</v>
      </c>
      <c r="CY188" s="544">
        <v>2824961</v>
      </c>
      <c r="CZ188" s="544">
        <v>41570</v>
      </c>
      <c r="DA188" s="544">
        <v>-23230</v>
      </c>
      <c r="DB188" s="544">
        <v>-408</v>
      </c>
      <c r="DC188" s="544">
        <v>0</v>
      </c>
      <c r="DD188" s="544">
        <v>292539</v>
      </c>
      <c r="DE188" s="544">
        <v>8764</v>
      </c>
      <c r="DF188" s="544">
        <v>-4151</v>
      </c>
      <c r="DG188" s="544">
        <v>185613</v>
      </c>
      <c r="DH188" s="544">
        <v>2240</v>
      </c>
      <c r="DI188" s="544">
        <v>408842</v>
      </c>
      <c r="DJ188" s="544">
        <v>72210</v>
      </c>
      <c r="DK188" s="544">
        <v>0</v>
      </c>
      <c r="DL188" s="544">
        <v>0</v>
      </c>
      <c r="DM188" s="544">
        <v>0</v>
      </c>
      <c r="DN188" s="544">
        <v>1720</v>
      </c>
      <c r="DO188" s="544">
        <v>277</v>
      </c>
      <c r="DP188" s="544">
        <v>-2</v>
      </c>
      <c r="DQ188" s="544">
        <v>0</v>
      </c>
      <c r="DR188" s="544">
        <v>1010</v>
      </c>
      <c r="DS188" s="544">
        <v>851</v>
      </c>
      <c r="DT188" s="544">
        <v>0</v>
      </c>
      <c r="DU188" s="544">
        <v>3786168</v>
      </c>
      <c r="DV188" s="463">
        <v>-20316</v>
      </c>
      <c r="DW188" s="235">
        <v>2873247</v>
      </c>
      <c r="DX188" s="235">
        <v>31516</v>
      </c>
      <c r="DY188" s="235">
        <v>-15139</v>
      </c>
      <c r="DZ188" s="235">
        <v>-144</v>
      </c>
      <c r="EA188" s="235">
        <v>0</v>
      </c>
      <c r="EB188" s="235">
        <v>278183</v>
      </c>
      <c r="EC188" s="235">
        <v>9664</v>
      </c>
      <c r="ED188" s="235">
        <v>-5045</v>
      </c>
      <c r="EE188" s="235">
        <v>127556</v>
      </c>
      <c r="EF188" s="235">
        <v>3823</v>
      </c>
      <c r="EG188" s="235">
        <v>376666</v>
      </c>
      <c r="EH188" s="235">
        <v>64740</v>
      </c>
      <c r="EI188" s="235">
        <v>0</v>
      </c>
      <c r="EJ188" s="235">
        <v>0</v>
      </c>
      <c r="EK188" s="235">
        <v>0</v>
      </c>
      <c r="EL188" s="235">
        <v>1337</v>
      </c>
      <c r="EM188" s="235">
        <v>867</v>
      </c>
      <c r="EN188" s="235">
        <v>-1</v>
      </c>
      <c r="EO188" s="235">
        <v>0</v>
      </c>
      <c r="EP188" s="235">
        <v>-714</v>
      </c>
      <c r="EQ188" s="235">
        <v>12521</v>
      </c>
      <c r="ER188" s="235">
        <v>0</v>
      </c>
      <c r="ES188" s="235">
        <v>3738761</v>
      </c>
      <c r="ET188" s="254"/>
      <c r="EU188" s="254"/>
      <c r="EV188" s="254"/>
      <c r="EW188" s="254"/>
      <c r="EY188" s="397">
        <v>18.605067778815233</v>
      </c>
      <c r="EZ188" s="226">
        <v>-0.79104022141416397</v>
      </c>
      <c r="FA188" s="397">
        <v>-2.4897440140186049</v>
      </c>
      <c r="FB188" s="226">
        <v>0.1815684215676471</v>
      </c>
      <c r="FC188" s="221">
        <v>-0.18271746044593914</v>
      </c>
      <c r="FD188" s="226">
        <v>-0.4285989349708379</v>
      </c>
      <c r="FE188" s="221">
        <v>3520.5140322466218</v>
      </c>
      <c r="FF188" s="226">
        <v>-5.8513174027596225E-2</v>
      </c>
      <c r="FG188" s="221">
        <v>-0.24488939019743963</v>
      </c>
      <c r="FH188" s="226">
        <v>0</v>
      </c>
      <c r="FI188" s="232"/>
      <c r="FJ188" s="393">
        <v>131</v>
      </c>
      <c r="FK188" s="430"/>
      <c r="FL188" s="468">
        <v>0.30953389830508476</v>
      </c>
      <c r="FM188" s="469">
        <v>0</v>
      </c>
      <c r="FN188" s="472">
        <v>13.005508474576272</v>
      </c>
      <c r="FO188" s="386">
        <v>12062.57102609681</v>
      </c>
      <c r="FQ188" s="390">
        <v>727.3</v>
      </c>
      <c r="FR188" s="391">
        <v>1144285.3333333333</v>
      </c>
      <c r="FS188" s="392">
        <v>1.3404284000724672E-3</v>
      </c>
      <c r="FT188" s="278">
        <v>21446.854401159475</v>
      </c>
      <c r="FV188" s="555">
        <v>0</v>
      </c>
      <c r="FW188" s="551">
        <v>0</v>
      </c>
      <c r="FX188" s="547">
        <v>59794</v>
      </c>
      <c r="FY188" s="545">
        <v>55047</v>
      </c>
      <c r="FZ188" s="555">
        <v>0</v>
      </c>
    </row>
    <row r="189" spans="1:182" x14ac:dyDescent="0.2">
      <c r="A189" s="65">
        <v>186</v>
      </c>
      <c r="B189" s="65">
        <v>356</v>
      </c>
      <c r="C189" s="66">
        <v>2106</v>
      </c>
      <c r="D189" s="67" t="s">
        <v>112</v>
      </c>
      <c r="E189" s="75">
        <v>351</v>
      </c>
      <c r="F189" s="220">
        <v>12586</v>
      </c>
      <c r="G189" s="220">
        <v>48346904.666666664</v>
      </c>
      <c r="H189" s="214">
        <v>1.18</v>
      </c>
      <c r="I189" s="220">
        <v>41010030.277777784</v>
      </c>
      <c r="J189" s="220">
        <v>2761100.3333333335</v>
      </c>
      <c r="K189" s="209">
        <v>0</v>
      </c>
      <c r="L189" s="216">
        <v>1.65</v>
      </c>
      <c r="M189" s="220">
        <v>67666549.958333328</v>
      </c>
      <c r="N189" s="220">
        <v>4857123.1366666667</v>
      </c>
      <c r="O189" s="220">
        <v>95236.333333333328</v>
      </c>
      <c r="P189" s="220">
        <v>72618909.428333327</v>
      </c>
      <c r="Q189" s="221">
        <v>5769.8164173155355</v>
      </c>
      <c r="R189" s="221">
        <v>2681.4037114060652</v>
      </c>
      <c r="S189" s="221">
        <v>215.17895245583813</v>
      </c>
      <c r="T189" s="381">
        <v>5769.8164173155355</v>
      </c>
      <c r="U189" s="222">
        <v>2746.534559255173</v>
      </c>
      <c r="V189" s="222">
        <v>210.0762358104185</v>
      </c>
      <c r="W189" s="223">
        <v>-14382182.057133341</v>
      </c>
      <c r="X189" s="224">
        <v>-1142.7127011865041</v>
      </c>
      <c r="Y189" s="225">
        <v>172.56274004717801</v>
      </c>
      <c r="Z189" s="223">
        <v>0</v>
      </c>
      <c r="AA189" s="224">
        <v>0</v>
      </c>
      <c r="AB189" s="226">
        <v>172.56274004717801</v>
      </c>
      <c r="AC189" s="227">
        <v>0</v>
      </c>
      <c r="AD189" s="228">
        <v>0</v>
      </c>
      <c r="AE189" s="229">
        <v>0</v>
      </c>
      <c r="AF189" s="230">
        <v>0</v>
      </c>
      <c r="AG189" s="231">
        <v>172.56274004717801</v>
      </c>
      <c r="AH189" s="223">
        <v>-14382182.057133341</v>
      </c>
      <c r="AI189" s="224">
        <v>-1142.7127011865041</v>
      </c>
      <c r="AJ189" s="226">
        <v>172.56274004717801</v>
      </c>
      <c r="AK189" s="232">
        <v>0</v>
      </c>
      <c r="AL189" s="444">
        <v>6.0622914349276975E-2</v>
      </c>
      <c r="AM189" s="232">
        <v>0</v>
      </c>
      <c r="AN189" s="232">
        <v>4.3374384236453203</v>
      </c>
      <c r="AO189" s="232">
        <v>0</v>
      </c>
      <c r="AP189" s="223">
        <v>0</v>
      </c>
      <c r="AQ189" s="224">
        <v>215.17895245583813</v>
      </c>
      <c r="AR189" s="224">
        <v>0</v>
      </c>
      <c r="AS189" s="233">
        <v>0</v>
      </c>
      <c r="AT189" s="234">
        <v>0</v>
      </c>
      <c r="AU189" s="254"/>
      <c r="AV189" s="221">
        <v>734.07</v>
      </c>
      <c r="AW189" s="221">
        <v>9239005.0200000014</v>
      </c>
      <c r="AX189" s="271">
        <v>1.0919115133531776E-2</v>
      </c>
      <c r="AY189" s="298">
        <v>171976.06335312547</v>
      </c>
      <c r="AZ189" s="213"/>
      <c r="BA189" s="221">
        <v>62.989119337222768</v>
      </c>
      <c r="BB189" s="272">
        <v>0.25949699217029476</v>
      </c>
      <c r="BC189" s="221">
        <v>-5.1935090193445657</v>
      </c>
      <c r="BD189" s="272">
        <v>-0.10454794126507595</v>
      </c>
      <c r="BE189" s="221">
        <v>0.22507318582737867</v>
      </c>
      <c r="BF189" s="272">
        <v>0.47817448833676574</v>
      </c>
      <c r="BG189" s="221">
        <v>5020.0226400477623</v>
      </c>
      <c r="BH189" s="272">
        <v>0.39556735661904241</v>
      </c>
      <c r="BI189" s="221">
        <v>5.9389045655735523E-2</v>
      </c>
      <c r="BJ189" s="445">
        <v>0</v>
      </c>
      <c r="BL189" s="412">
        <v>3415</v>
      </c>
      <c r="BM189" s="425"/>
      <c r="BN189" s="235">
        <v>12520</v>
      </c>
      <c r="BO189" s="302">
        <v>1.2</v>
      </c>
      <c r="BP189" s="232">
        <v>1.2</v>
      </c>
      <c r="BQ189" s="71">
        <v>3618631240</v>
      </c>
      <c r="BR189" s="235">
        <v>12633</v>
      </c>
      <c r="BS189" s="302">
        <v>1.1399999999999999</v>
      </c>
      <c r="BT189" s="232">
        <v>1.1399999999999999</v>
      </c>
      <c r="BU189" s="71">
        <v>4509440020</v>
      </c>
      <c r="BV189" s="235">
        <v>12701</v>
      </c>
      <c r="BW189" s="302">
        <v>1.1399999999999999</v>
      </c>
      <c r="BX189" s="232">
        <v>1.1399999999999999</v>
      </c>
      <c r="BY189" s="71">
        <v>4789595510</v>
      </c>
      <c r="BZ189" s="463">
        <v>-246877</v>
      </c>
      <c r="CA189" s="235">
        <v>33889750</v>
      </c>
      <c r="CB189" s="235">
        <v>789089</v>
      </c>
      <c r="CC189" s="235">
        <v>-3803261</v>
      </c>
      <c r="CD189" s="235">
        <v>-95798</v>
      </c>
      <c r="CE189" s="235">
        <v>850</v>
      </c>
      <c r="CF189" s="235">
        <v>8090166</v>
      </c>
      <c r="CG189" s="235">
        <v>200942</v>
      </c>
      <c r="CH189" s="235">
        <v>-847293</v>
      </c>
      <c r="CI189" s="235">
        <v>811079</v>
      </c>
      <c r="CJ189" s="235">
        <v>20473</v>
      </c>
      <c r="CK189" s="235">
        <v>4237978</v>
      </c>
      <c r="CL189" s="235">
        <v>1472143</v>
      </c>
      <c r="CM189" s="235">
        <v>-1070557</v>
      </c>
      <c r="CN189" s="235">
        <v>-955</v>
      </c>
      <c r="CO189" s="235">
        <v>19150</v>
      </c>
      <c r="CP189" s="235">
        <v>178864</v>
      </c>
      <c r="CQ189" s="235">
        <v>172293</v>
      </c>
      <c r="CR189" s="235">
        <v>-18968</v>
      </c>
      <c r="CS189" s="235">
        <v>0</v>
      </c>
      <c r="CT189" s="235">
        <v>833271</v>
      </c>
      <c r="CU189" s="235">
        <v>25917</v>
      </c>
      <c r="CV189" s="235">
        <v>0</v>
      </c>
      <c r="CW189" s="235">
        <v>44658256</v>
      </c>
      <c r="CX189" s="463">
        <v>-133749</v>
      </c>
      <c r="CY189" s="544">
        <v>35365866</v>
      </c>
      <c r="CZ189" s="544">
        <v>656723</v>
      </c>
      <c r="DA189" s="544">
        <v>-3834654</v>
      </c>
      <c r="DB189" s="544">
        <v>-122446</v>
      </c>
      <c r="DC189" s="544">
        <v>240800</v>
      </c>
      <c r="DD189" s="544">
        <v>9224780</v>
      </c>
      <c r="DE189" s="544">
        <v>162698</v>
      </c>
      <c r="DF189" s="544">
        <v>-831491</v>
      </c>
      <c r="DG189" s="544">
        <v>528923</v>
      </c>
      <c r="DH189" s="544">
        <v>16990</v>
      </c>
      <c r="DI189" s="544">
        <v>7566759</v>
      </c>
      <c r="DJ189" s="544">
        <v>367496</v>
      </c>
      <c r="DK189" s="544">
        <v>-1214756</v>
      </c>
      <c r="DL189" s="544">
        <v>-71</v>
      </c>
      <c r="DM189" s="544">
        <v>1104200</v>
      </c>
      <c r="DN189" s="544">
        <v>335637</v>
      </c>
      <c r="DO189" s="544">
        <v>74778</v>
      </c>
      <c r="DP189" s="544">
        <v>-31118</v>
      </c>
      <c r="DQ189" s="544">
        <v>0</v>
      </c>
      <c r="DR189" s="544">
        <v>-251336</v>
      </c>
      <c r="DS189" s="544">
        <v>86476</v>
      </c>
      <c r="DT189" s="544">
        <v>0</v>
      </c>
      <c r="DU189" s="544">
        <v>49312505</v>
      </c>
      <c r="DV189" s="463">
        <v>-221367</v>
      </c>
      <c r="DW189" s="235">
        <v>33399256</v>
      </c>
      <c r="DX189" s="235">
        <v>794106</v>
      </c>
      <c r="DY189" s="235">
        <v>-3199123</v>
      </c>
      <c r="DZ189" s="235">
        <v>-102516</v>
      </c>
      <c r="EA189" s="235">
        <v>-626250</v>
      </c>
      <c r="EB189" s="235">
        <v>10264578</v>
      </c>
      <c r="EC189" s="235">
        <v>204184</v>
      </c>
      <c r="ED189" s="235">
        <v>-754163</v>
      </c>
      <c r="EE189" s="235">
        <v>766489</v>
      </c>
      <c r="EF189" s="235">
        <v>19107</v>
      </c>
      <c r="EG189" s="235">
        <v>7913766</v>
      </c>
      <c r="EH189" s="235">
        <v>1076126</v>
      </c>
      <c r="EI189" s="235">
        <v>-699305</v>
      </c>
      <c r="EJ189" s="235">
        <v>-267</v>
      </c>
      <c r="EK189" s="235">
        <v>1183250</v>
      </c>
      <c r="EL189" s="235">
        <v>229685</v>
      </c>
      <c r="EM189" s="235">
        <v>80433</v>
      </c>
      <c r="EN189" s="235">
        <v>-39157</v>
      </c>
      <c r="EO189" s="235">
        <v>0</v>
      </c>
      <c r="EP189" s="235">
        <v>-190902</v>
      </c>
      <c r="EQ189" s="235">
        <v>51618</v>
      </c>
      <c r="ER189" s="235">
        <v>0</v>
      </c>
      <c r="ES189" s="235">
        <v>50149548</v>
      </c>
      <c r="ET189" s="254"/>
      <c r="EU189" s="254"/>
      <c r="EV189" s="254"/>
      <c r="EW189" s="254"/>
      <c r="EY189" s="397">
        <v>59.265349770938066</v>
      </c>
      <c r="EZ189" s="226">
        <v>0.16715408700081383</v>
      </c>
      <c r="FA189" s="397">
        <v>-7.5227532589151735</v>
      </c>
      <c r="FB189" s="226">
        <v>-0.17104108096321946</v>
      </c>
      <c r="FC189" s="221">
        <v>0.20358330710966699</v>
      </c>
      <c r="FD189" s="226">
        <v>0.53107702935756662</v>
      </c>
      <c r="FE189" s="221">
        <v>5415.8702714213214</v>
      </c>
      <c r="FF189" s="226">
        <v>0.48171574423876018</v>
      </c>
      <c r="FG189" s="221">
        <v>1.1368572789100195E-2</v>
      </c>
      <c r="FH189" s="226">
        <v>0</v>
      </c>
      <c r="FI189" s="232"/>
      <c r="FJ189" s="393">
        <v>3415</v>
      </c>
      <c r="FK189" s="430"/>
      <c r="FL189" s="468">
        <v>6.0469171025519103E-2</v>
      </c>
      <c r="FM189" s="469">
        <v>0</v>
      </c>
      <c r="FN189" s="472">
        <v>4.3264384213029006</v>
      </c>
      <c r="FO189" s="386">
        <v>0</v>
      </c>
      <c r="FQ189" s="390">
        <v>745.77</v>
      </c>
      <c r="FR189" s="391">
        <v>9410125.8599999994</v>
      </c>
      <c r="FS189" s="392">
        <v>1.1023124725593223E-2</v>
      </c>
      <c r="FT189" s="278">
        <v>176369.99560949157</v>
      </c>
      <c r="FV189" s="555">
        <v>0</v>
      </c>
      <c r="FW189" s="551">
        <v>0</v>
      </c>
      <c r="FX189" s="547">
        <v>285709</v>
      </c>
      <c r="FY189" s="545">
        <v>323020</v>
      </c>
      <c r="FZ189" s="555">
        <v>0</v>
      </c>
    </row>
    <row r="190" spans="1:182" x14ac:dyDescent="0.2">
      <c r="A190" s="65">
        <v>187</v>
      </c>
      <c r="B190" s="65">
        <v>670</v>
      </c>
      <c r="C190" s="66">
        <v>2410</v>
      </c>
      <c r="D190" s="67" t="s">
        <v>163</v>
      </c>
      <c r="E190" s="75">
        <v>351</v>
      </c>
      <c r="F190" s="220">
        <v>5520</v>
      </c>
      <c r="G190" s="220">
        <v>12327673</v>
      </c>
      <c r="H190" s="214">
        <v>1.49</v>
      </c>
      <c r="I190" s="220">
        <v>8273606.0402684575</v>
      </c>
      <c r="J190" s="220">
        <v>954456.33333333337</v>
      </c>
      <c r="K190" s="209">
        <v>0</v>
      </c>
      <c r="L190" s="216">
        <v>1.65</v>
      </c>
      <c r="M190" s="220">
        <v>13651449.966442952</v>
      </c>
      <c r="N190" s="220">
        <v>1176089.0933333333</v>
      </c>
      <c r="O190" s="220">
        <v>38036.333333333336</v>
      </c>
      <c r="P190" s="220">
        <v>14865575.39310962</v>
      </c>
      <c r="Q190" s="221">
        <v>2693.0390204908731</v>
      </c>
      <c r="R190" s="221">
        <v>2681.4037114060652</v>
      </c>
      <c r="S190" s="221">
        <v>100.43392604535133</v>
      </c>
      <c r="T190" s="381">
        <v>2693.0390204908731</v>
      </c>
      <c r="U190" s="222">
        <v>2746.534559255173</v>
      </c>
      <c r="V190" s="222">
        <v>98.052253208173454</v>
      </c>
      <c r="W190" s="223">
        <v>-23763.95527481199</v>
      </c>
      <c r="X190" s="224">
        <v>-4.3050643613789834</v>
      </c>
      <c r="Y190" s="225">
        <v>100.27337340857132</v>
      </c>
      <c r="Z190" s="223">
        <v>0</v>
      </c>
      <c r="AA190" s="224">
        <v>0</v>
      </c>
      <c r="AB190" s="226">
        <v>100.27337340857132</v>
      </c>
      <c r="AC190" s="227">
        <v>0</v>
      </c>
      <c r="AD190" s="228">
        <v>0</v>
      </c>
      <c r="AE190" s="229">
        <v>0</v>
      </c>
      <c r="AF190" s="230">
        <v>0</v>
      </c>
      <c r="AG190" s="231">
        <v>100.27337340857132</v>
      </c>
      <c r="AH190" s="223">
        <v>-23763.95527481199</v>
      </c>
      <c r="AI190" s="224">
        <v>-4.3050643613789834</v>
      </c>
      <c r="AJ190" s="226">
        <v>100.27337340857132</v>
      </c>
      <c r="AK190" s="232">
        <v>0</v>
      </c>
      <c r="AL190" s="444">
        <v>0.39547101449275363</v>
      </c>
      <c r="AM190" s="232">
        <v>0</v>
      </c>
      <c r="AN190" s="232">
        <v>11.694565217391304</v>
      </c>
      <c r="AO190" s="232">
        <v>0</v>
      </c>
      <c r="AP190" s="223">
        <v>0</v>
      </c>
      <c r="AQ190" s="224">
        <v>100.43392604535133</v>
      </c>
      <c r="AR190" s="224">
        <v>0</v>
      </c>
      <c r="AS190" s="233">
        <v>0</v>
      </c>
      <c r="AT190" s="234">
        <v>0</v>
      </c>
      <c r="AU190" s="254"/>
      <c r="AV190" s="221">
        <v>722.27</v>
      </c>
      <c r="AW190" s="221">
        <v>3986930.4</v>
      </c>
      <c r="AX190" s="271">
        <v>4.7119524204975363E-3</v>
      </c>
      <c r="AY190" s="298">
        <v>74213.250622836189</v>
      </c>
      <c r="AZ190" s="213"/>
      <c r="BA190" s="221">
        <v>59.103335866378131</v>
      </c>
      <c r="BB190" s="272">
        <v>0.16656733806049515</v>
      </c>
      <c r="BC190" s="221">
        <v>-0.1025052208646836</v>
      </c>
      <c r="BD190" s="272">
        <v>0.38973559690625503</v>
      </c>
      <c r="BE190" s="221">
        <v>0.23408486127990727</v>
      </c>
      <c r="BF190" s="272">
        <v>0.49885798420413879</v>
      </c>
      <c r="BG190" s="221">
        <v>2018.3928993861057</v>
      </c>
      <c r="BH190" s="272">
        <v>-0.46315102473769854</v>
      </c>
      <c r="BI190" s="221">
        <v>0.37957798597714687</v>
      </c>
      <c r="BJ190" s="445">
        <v>0</v>
      </c>
      <c r="BL190" s="412">
        <v>717.5</v>
      </c>
      <c r="BM190" s="425"/>
      <c r="BN190" s="235">
        <v>5494</v>
      </c>
      <c r="BO190" s="302">
        <v>1.49</v>
      </c>
      <c r="BP190" s="232">
        <v>1.49</v>
      </c>
      <c r="BQ190" s="71">
        <v>909649630</v>
      </c>
      <c r="BR190" s="235">
        <v>5574</v>
      </c>
      <c r="BS190" s="302">
        <v>1.49</v>
      </c>
      <c r="BT190" s="232">
        <v>1.49</v>
      </c>
      <c r="BU190" s="71">
        <v>1017917480</v>
      </c>
      <c r="BV190" s="235">
        <v>5629</v>
      </c>
      <c r="BW190" s="302">
        <v>1.49</v>
      </c>
      <c r="BX190" s="232">
        <v>1.49</v>
      </c>
      <c r="BY190" s="71">
        <v>1031258670</v>
      </c>
      <c r="BZ190" s="463">
        <v>-129473</v>
      </c>
      <c r="CA190" s="235">
        <v>9245720</v>
      </c>
      <c r="CB190" s="235">
        <v>164240</v>
      </c>
      <c r="CC190" s="235">
        <v>-237084</v>
      </c>
      <c r="CD190" s="235">
        <v>-1926</v>
      </c>
      <c r="CE190" s="235">
        <v>0</v>
      </c>
      <c r="CF190" s="235">
        <v>681011</v>
      </c>
      <c r="CG190" s="235">
        <v>29954</v>
      </c>
      <c r="CH190" s="235">
        <v>-34029</v>
      </c>
      <c r="CI190" s="235">
        <v>126323</v>
      </c>
      <c r="CJ190" s="235">
        <v>2643</v>
      </c>
      <c r="CK190" s="235">
        <v>2649650</v>
      </c>
      <c r="CL190" s="235">
        <v>241961</v>
      </c>
      <c r="CM190" s="235">
        <v>-69179</v>
      </c>
      <c r="CN190" s="235">
        <v>0</v>
      </c>
      <c r="CO190" s="235">
        <v>0</v>
      </c>
      <c r="CP190" s="235">
        <v>13340</v>
      </c>
      <c r="CQ190" s="235">
        <v>1421</v>
      </c>
      <c r="CR190" s="235">
        <v>-400</v>
      </c>
      <c r="CS190" s="235">
        <v>0</v>
      </c>
      <c r="CT190" s="235">
        <v>914</v>
      </c>
      <c r="CU190" s="235">
        <v>22354</v>
      </c>
      <c r="CV190" s="235">
        <v>0</v>
      </c>
      <c r="CW190" s="235">
        <v>12707440</v>
      </c>
      <c r="CX190" s="463">
        <v>-74397</v>
      </c>
      <c r="CY190" s="544">
        <v>8934774</v>
      </c>
      <c r="CZ190" s="544">
        <v>264123</v>
      </c>
      <c r="DA190" s="544">
        <v>-259657</v>
      </c>
      <c r="DB190" s="544">
        <v>-2644</v>
      </c>
      <c r="DC190" s="544">
        <v>0</v>
      </c>
      <c r="DD190" s="544">
        <v>761475</v>
      </c>
      <c r="DE190" s="544">
        <v>26213</v>
      </c>
      <c r="DF190" s="544">
        <v>-46232</v>
      </c>
      <c r="DG190" s="544">
        <v>198043</v>
      </c>
      <c r="DH190" s="544">
        <v>2037</v>
      </c>
      <c r="DI190" s="544">
        <v>2731392</v>
      </c>
      <c r="DJ190" s="544">
        <v>37156</v>
      </c>
      <c r="DK190" s="544">
        <v>-101276</v>
      </c>
      <c r="DL190" s="544">
        <v>-36128</v>
      </c>
      <c r="DM190" s="544">
        <v>0</v>
      </c>
      <c r="DN190" s="544">
        <v>6658</v>
      </c>
      <c r="DO190" s="544">
        <v>11026</v>
      </c>
      <c r="DP190" s="544">
        <v>-3432</v>
      </c>
      <c r="DQ190" s="544">
        <v>0</v>
      </c>
      <c r="DR190" s="544">
        <v>115</v>
      </c>
      <c r="DS190" s="544">
        <v>31911</v>
      </c>
      <c r="DT190" s="544">
        <v>0</v>
      </c>
      <c r="DU190" s="544">
        <v>12481157</v>
      </c>
      <c r="DV190" s="463">
        <v>-115038</v>
      </c>
      <c r="DW190" s="235">
        <v>9239254</v>
      </c>
      <c r="DX190" s="235">
        <v>165881</v>
      </c>
      <c r="DY190" s="235">
        <v>-173296</v>
      </c>
      <c r="DZ190" s="235">
        <v>-3004</v>
      </c>
      <c r="EA190" s="235">
        <v>0</v>
      </c>
      <c r="EB190" s="235">
        <v>897726</v>
      </c>
      <c r="EC190" s="235">
        <v>40298</v>
      </c>
      <c r="ED190" s="235">
        <v>-37278</v>
      </c>
      <c r="EE190" s="235">
        <v>202048</v>
      </c>
      <c r="EF190" s="235">
        <v>3284</v>
      </c>
      <c r="EG190" s="235">
        <v>2811963</v>
      </c>
      <c r="EH190" s="235">
        <v>66311</v>
      </c>
      <c r="EI190" s="235">
        <v>-71574</v>
      </c>
      <c r="EJ190" s="235">
        <v>-12729</v>
      </c>
      <c r="EK190" s="235">
        <v>0</v>
      </c>
      <c r="EL190" s="235">
        <v>15278</v>
      </c>
      <c r="EM190" s="235">
        <v>11439</v>
      </c>
      <c r="EN190" s="235">
        <v>-1008</v>
      </c>
      <c r="EO190" s="235">
        <v>0</v>
      </c>
      <c r="EP190" s="235">
        <v>0</v>
      </c>
      <c r="EQ190" s="235">
        <v>40620</v>
      </c>
      <c r="ER190" s="235">
        <v>0</v>
      </c>
      <c r="ES190" s="235">
        <v>13080175</v>
      </c>
      <c r="ET190" s="254"/>
      <c r="EU190" s="254"/>
      <c r="EV190" s="254"/>
      <c r="EW190" s="254"/>
      <c r="EY190" s="397">
        <v>54.104263864346514</v>
      </c>
      <c r="EZ190" s="226">
        <v>4.5528685044800718E-2</v>
      </c>
      <c r="FA190" s="397">
        <v>0.18775410455588193</v>
      </c>
      <c r="FB190" s="226">
        <v>0.36915227720534582</v>
      </c>
      <c r="FC190" s="221">
        <v>0.17910119780414102</v>
      </c>
      <c r="FD190" s="226">
        <v>0.47025682440368427</v>
      </c>
      <c r="FE190" s="221">
        <v>2108.8047407091854</v>
      </c>
      <c r="FF190" s="226">
        <v>-0.4608893435892164</v>
      </c>
      <c r="FG190" s="221">
        <v>0.33645678256076184</v>
      </c>
      <c r="FH190" s="226">
        <v>0</v>
      </c>
      <c r="FI190" s="232"/>
      <c r="FJ190" s="393">
        <v>717.5</v>
      </c>
      <c r="FK190" s="430"/>
      <c r="FL190" s="468">
        <v>0.39222614840989395</v>
      </c>
      <c r="FM190" s="469">
        <v>0</v>
      </c>
      <c r="FN190" s="472">
        <v>11.598610528837515</v>
      </c>
      <c r="FO190" s="386">
        <v>0</v>
      </c>
      <c r="FQ190" s="390">
        <v>667.95</v>
      </c>
      <c r="FR190" s="391">
        <v>3717587.0500000003</v>
      </c>
      <c r="FS190" s="392">
        <v>4.3548222776268134E-3</v>
      </c>
      <c r="FT190" s="278">
        <v>69677.156442029009</v>
      </c>
      <c r="FV190" s="555">
        <v>0</v>
      </c>
      <c r="FW190" s="551">
        <v>0</v>
      </c>
      <c r="FX190" s="547">
        <v>114109</v>
      </c>
      <c r="FY190" s="545">
        <v>145323</v>
      </c>
      <c r="FZ190" s="555">
        <v>0</v>
      </c>
    </row>
    <row r="191" spans="1:182" x14ac:dyDescent="0.2">
      <c r="A191" s="65">
        <v>188</v>
      </c>
      <c r="B191" s="65">
        <v>743</v>
      </c>
      <c r="C191" s="66">
        <v>5513</v>
      </c>
      <c r="D191" s="67" t="s">
        <v>298</v>
      </c>
      <c r="E191" s="75">
        <v>371</v>
      </c>
      <c r="F191" s="220">
        <v>6832</v>
      </c>
      <c r="G191" s="220">
        <v>14250541.666666666</v>
      </c>
      <c r="H191" s="214">
        <v>1.7</v>
      </c>
      <c r="I191" s="220">
        <v>8382671.5686274515</v>
      </c>
      <c r="J191" s="220">
        <v>1409709.3333333333</v>
      </c>
      <c r="K191" s="209">
        <v>0</v>
      </c>
      <c r="L191" s="216">
        <v>1.65</v>
      </c>
      <c r="M191" s="220">
        <v>13831408.088235294</v>
      </c>
      <c r="N191" s="220">
        <v>1160422.82</v>
      </c>
      <c r="O191" s="220">
        <v>22949.333333333332</v>
      </c>
      <c r="P191" s="220">
        <v>15014780.241568627</v>
      </c>
      <c r="Q191" s="221">
        <v>2197.7137355925975</v>
      </c>
      <c r="R191" s="221">
        <v>2681.4037114060652</v>
      </c>
      <c r="S191" s="221">
        <v>81.961314748839811</v>
      </c>
      <c r="T191" s="381">
        <v>2197.7137355925975</v>
      </c>
      <c r="U191" s="222">
        <v>2746.534559255173</v>
      </c>
      <c r="V191" s="222">
        <v>80.017698236740586</v>
      </c>
      <c r="W191" s="223">
        <v>1222690.8684603164</v>
      </c>
      <c r="X191" s="224">
        <v>178.9652910509831</v>
      </c>
      <c r="Y191" s="225">
        <v>88.635628291769081</v>
      </c>
      <c r="Z191" s="223">
        <v>0</v>
      </c>
      <c r="AA191" s="224">
        <v>0</v>
      </c>
      <c r="AB191" s="226">
        <v>88.635628291769081</v>
      </c>
      <c r="AC191" s="227">
        <v>0</v>
      </c>
      <c r="AD191" s="228">
        <v>0</v>
      </c>
      <c r="AE191" s="229">
        <v>0</v>
      </c>
      <c r="AF191" s="230">
        <v>0</v>
      </c>
      <c r="AG191" s="231">
        <v>88.635628291769081</v>
      </c>
      <c r="AH191" s="223">
        <v>1222690.8684603164</v>
      </c>
      <c r="AI191" s="224">
        <v>178.9652910509831</v>
      </c>
      <c r="AJ191" s="226">
        <v>88.635628291769081</v>
      </c>
      <c r="AK191" s="232">
        <v>0</v>
      </c>
      <c r="AL191" s="444">
        <v>2.224824355971897E-2</v>
      </c>
      <c r="AM191" s="232">
        <v>0</v>
      </c>
      <c r="AN191" s="232">
        <v>3.1457845433255271</v>
      </c>
      <c r="AO191" s="232">
        <v>0</v>
      </c>
      <c r="AP191" s="223">
        <v>0</v>
      </c>
      <c r="AQ191" s="224">
        <v>81.961314748839811</v>
      </c>
      <c r="AR191" s="224">
        <v>0</v>
      </c>
      <c r="AS191" s="233">
        <v>0</v>
      </c>
      <c r="AT191" s="234">
        <v>0</v>
      </c>
      <c r="AU191" s="254"/>
      <c r="AV191" s="221">
        <v>1498.25</v>
      </c>
      <c r="AW191" s="221">
        <v>10236044</v>
      </c>
      <c r="AX191" s="271">
        <v>1.2097465333761352E-2</v>
      </c>
      <c r="AY191" s="298">
        <v>190535.07900674129</v>
      </c>
      <c r="AZ191" s="213"/>
      <c r="BA191" s="221">
        <v>57.456300911096264</v>
      </c>
      <c r="BB191" s="272">
        <v>0.12717801288334532</v>
      </c>
      <c r="BC191" s="221">
        <v>-4.3359406085770837</v>
      </c>
      <c r="BD191" s="272">
        <v>-2.1286964633182102E-2</v>
      </c>
      <c r="BE191" s="221">
        <v>0.18566426576355011</v>
      </c>
      <c r="BF191" s="272">
        <v>0.38772357944954861</v>
      </c>
      <c r="BG191" s="221">
        <v>3764.7201629114334</v>
      </c>
      <c r="BH191" s="272">
        <v>3.6445344774236964E-2</v>
      </c>
      <c r="BI191" s="221">
        <v>0.11429232073136872</v>
      </c>
      <c r="BJ191" s="445">
        <v>0</v>
      </c>
      <c r="BL191" s="412">
        <v>1928.6</v>
      </c>
      <c r="BM191" s="425"/>
      <c r="BN191" s="235">
        <v>6828</v>
      </c>
      <c r="BO191" s="302">
        <v>1.7</v>
      </c>
      <c r="BP191" s="232">
        <v>1.7</v>
      </c>
      <c r="BQ191" s="71">
        <v>893344290</v>
      </c>
      <c r="BR191" s="235">
        <v>6856</v>
      </c>
      <c r="BS191" s="302">
        <v>1.7</v>
      </c>
      <c r="BT191" s="232">
        <v>1.7</v>
      </c>
      <c r="BU191" s="71">
        <v>1003878290</v>
      </c>
      <c r="BV191" s="235">
        <v>7001</v>
      </c>
      <c r="BW191" s="302">
        <v>1.7</v>
      </c>
      <c r="BX191" s="232">
        <v>1.7</v>
      </c>
      <c r="BY191" s="71">
        <v>999910708</v>
      </c>
      <c r="BZ191" s="463">
        <v>-310332</v>
      </c>
      <c r="CA191" s="235">
        <v>11461761</v>
      </c>
      <c r="CB191" s="235">
        <v>576114</v>
      </c>
      <c r="CC191" s="235">
        <v>-496040</v>
      </c>
      <c r="CD191" s="235">
        <v>-7346</v>
      </c>
      <c r="CE191" s="235">
        <v>0</v>
      </c>
      <c r="CF191" s="235">
        <v>1092463</v>
      </c>
      <c r="CG191" s="235">
        <v>135979</v>
      </c>
      <c r="CH191" s="235">
        <v>-102200</v>
      </c>
      <c r="CI191" s="235">
        <v>378459</v>
      </c>
      <c r="CJ191" s="235">
        <v>8602</v>
      </c>
      <c r="CK191" s="235">
        <v>1573779</v>
      </c>
      <c r="CL191" s="235">
        <v>653062</v>
      </c>
      <c r="CM191" s="235">
        <v>-8817</v>
      </c>
      <c r="CN191" s="235">
        <v>0</v>
      </c>
      <c r="CO191" s="235">
        <v>0</v>
      </c>
      <c r="CP191" s="235">
        <v>30516</v>
      </c>
      <c r="CQ191" s="235">
        <v>17627</v>
      </c>
      <c r="CR191" s="235">
        <v>-866</v>
      </c>
      <c r="CS191" s="235">
        <v>0</v>
      </c>
      <c r="CT191" s="235">
        <v>27948</v>
      </c>
      <c r="CU191" s="235">
        <v>51643</v>
      </c>
      <c r="CV191" s="235">
        <v>0</v>
      </c>
      <c r="CW191" s="235">
        <v>15082352</v>
      </c>
      <c r="CX191" s="463">
        <v>-225408</v>
      </c>
      <c r="CY191" s="544">
        <v>11461502</v>
      </c>
      <c r="CZ191" s="544">
        <v>609813</v>
      </c>
      <c r="DA191" s="544">
        <v>-501843</v>
      </c>
      <c r="DB191" s="544">
        <v>-8628</v>
      </c>
      <c r="DC191" s="544">
        <v>0</v>
      </c>
      <c r="DD191" s="544">
        <v>1104433</v>
      </c>
      <c r="DE191" s="544">
        <v>120556</v>
      </c>
      <c r="DF191" s="544">
        <v>-70461</v>
      </c>
      <c r="DG191" s="544">
        <v>356387</v>
      </c>
      <c r="DH191" s="544">
        <v>2363</v>
      </c>
      <c r="DI191" s="544">
        <v>616060</v>
      </c>
      <c r="DJ191" s="544">
        <v>149649</v>
      </c>
      <c r="DK191" s="544">
        <v>-121836</v>
      </c>
      <c r="DL191" s="544">
        <v>0</v>
      </c>
      <c r="DM191" s="544">
        <v>0</v>
      </c>
      <c r="DN191" s="544">
        <v>-11710</v>
      </c>
      <c r="DO191" s="544">
        <v>5344</v>
      </c>
      <c r="DP191" s="544">
        <v>-5922</v>
      </c>
      <c r="DQ191" s="544">
        <v>0</v>
      </c>
      <c r="DR191" s="544">
        <v>10547</v>
      </c>
      <c r="DS191" s="544">
        <v>106675</v>
      </c>
      <c r="DT191" s="544">
        <v>0</v>
      </c>
      <c r="DU191" s="544">
        <v>13597521</v>
      </c>
      <c r="DV191" s="463">
        <v>-280978</v>
      </c>
      <c r="DW191" s="235">
        <v>12440564</v>
      </c>
      <c r="DX191" s="235">
        <v>665027</v>
      </c>
      <c r="DY191" s="235">
        <v>-471975</v>
      </c>
      <c r="DZ191" s="235">
        <v>-8381</v>
      </c>
      <c r="EA191" s="235">
        <v>0</v>
      </c>
      <c r="EB191" s="235">
        <v>1248177</v>
      </c>
      <c r="EC191" s="235">
        <v>121122</v>
      </c>
      <c r="ED191" s="235">
        <v>-80109</v>
      </c>
      <c r="EE191" s="235">
        <v>316701</v>
      </c>
      <c r="EF191" s="235">
        <v>3015</v>
      </c>
      <c r="EG191" s="235">
        <v>1268181</v>
      </c>
      <c r="EH191" s="235">
        <v>115110</v>
      </c>
      <c r="EI191" s="235">
        <v>-133816</v>
      </c>
      <c r="EJ191" s="235">
        <v>0</v>
      </c>
      <c r="EK191" s="235">
        <v>0</v>
      </c>
      <c r="EL191" s="235">
        <v>16691</v>
      </c>
      <c r="EM191" s="235">
        <v>4550</v>
      </c>
      <c r="EN191" s="235">
        <v>-1265</v>
      </c>
      <c r="EO191" s="235">
        <v>0</v>
      </c>
      <c r="EP191" s="235">
        <v>-24</v>
      </c>
      <c r="EQ191" s="235">
        <v>242194</v>
      </c>
      <c r="ER191" s="235">
        <v>0</v>
      </c>
      <c r="ES191" s="235">
        <v>15464784</v>
      </c>
      <c r="ET191" s="254"/>
      <c r="EU191" s="254"/>
      <c r="EV191" s="254"/>
      <c r="EW191" s="254"/>
      <c r="EY191" s="397">
        <v>57.923231675572396</v>
      </c>
      <c r="EZ191" s="226">
        <v>0.13552592661448704</v>
      </c>
      <c r="FA191" s="397">
        <v>-4.8140532122801583</v>
      </c>
      <c r="FB191" s="226">
        <v>1.8728762380061732E-2</v>
      </c>
      <c r="FC191" s="221">
        <v>0.14386099817948803</v>
      </c>
      <c r="FD191" s="226">
        <v>0.38271060291437226</v>
      </c>
      <c r="FE191" s="221">
        <v>3764.1447204608812</v>
      </c>
      <c r="FF191" s="226">
        <v>1.0928306381272661E-2</v>
      </c>
      <c r="FG191" s="221">
        <v>0.13150924638191211</v>
      </c>
      <c r="FH191" s="226">
        <v>0</v>
      </c>
      <c r="FI191" s="232"/>
      <c r="FJ191" s="393">
        <v>1928.6</v>
      </c>
      <c r="FK191" s="430"/>
      <c r="FL191" s="468">
        <v>2.2044960116026104E-2</v>
      </c>
      <c r="FM191" s="469">
        <v>0</v>
      </c>
      <c r="FN191" s="472">
        <v>3.1170413343002177</v>
      </c>
      <c r="FO191" s="386">
        <v>0</v>
      </c>
      <c r="FQ191" s="390">
        <v>1580.99</v>
      </c>
      <c r="FR191" s="391">
        <v>10900926.050000001</v>
      </c>
      <c r="FS191" s="392">
        <v>1.2769464432393711E-2</v>
      </c>
      <c r="FT191" s="278">
        <v>204311.43091829936</v>
      </c>
      <c r="FV191" s="555">
        <v>0</v>
      </c>
      <c r="FW191" s="551">
        <v>0</v>
      </c>
      <c r="FX191" s="547">
        <v>68848</v>
      </c>
      <c r="FY191" s="545">
        <v>82401</v>
      </c>
      <c r="FZ191" s="555">
        <v>0</v>
      </c>
    </row>
    <row r="192" spans="1:182" x14ac:dyDescent="0.2">
      <c r="A192" s="65">
        <v>189</v>
      </c>
      <c r="B192" s="65">
        <v>981</v>
      </c>
      <c r="C192" s="66">
        <v>4511</v>
      </c>
      <c r="D192" s="67" t="s">
        <v>688</v>
      </c>
      <c r="E192" s="75"/>
      <c r="F192" s="220">
        <v>5077.666666666667</v>
      </c>
      <c r="G192" s="220">
        <v>10186758.333333334</v>
      </c>
      <c r="H192" s="214">
        <v>1.3287666666666667</v>
      </c>
      <c r="I192" s="220">
        <v>7663404.2493678583</v>
      </c>
      <c r="J192" s="220">
        <v>1029197.6666666666</v>
      </c>
      <c r="K192" s="209">
        <v>0</v>
      </c>
      <c r="L192" s="216">
        <v>1.65</v>
      </c>
      <c r="M192" s="220">
        <v>12644617.011456966</v>
      </c>
      <c r="N192" s="220">
        <v>1271717.6100000001</v>
      </c>
      <c r="O192" s="220">
        <v>32819.666666666664</v>
      </c>
      <c r="P192" s="220">
        <v>13949154.288123632</v>
      </c>
      <c r="Q192" s="221">
        <v>2747.1583315414491</v>
      </c>
      <c r="R192" s="221">
        <v>2681.4037114060652</v>
      </c>
      <c r="S192" s="221">
        <v>102.45224618194118</v>
      </c>
      <c r="T192" s="381">
        <v>2747.1583315414491</v>
      </c>
      <c r="U192" s="222">
        <v>2746.534559255173</v>
      </c>
      <c r="V192" s="222">
        <v>100.0227112484048</v>
      </c>
      <c r="W192" s="223">
        <v>-123535.61585108472</v>
      </c>
      <c r="X192" s="224">
        <v>-24.329209450092176</v>
      </c>
      <c r="Y192" s="225">
        <v>101.54491509462291</v>
      </c>
      <c r="Z192" s="223">
        <v>0</v>
      </c>
      <c r="AA192" s="224">
        <v>0</v>
      </c>
      <c r="AB192" s="226">
        <v>101.54491509462291</v>
      </c>
      <c r="AC192" s="227">
        <v>0</v>
      </c>
      <c r="AD192" s="228">
        <v>0</v>
      </c>
      <c r="AE192" s="229">
        <v>0</v>
      </c>
      <c r="AF192" s="230">
        <v>0</v>
      </c>
      <c r="AG192" s="231">
        <v>101.54491509462291</v>
      </c>
      <c r="AH192" s="223">
        <v>-123535.61585108472</v>
      </c>
      <c r="AI192" s="224">
        <v>-24.329209450092176</v>
      </c>
      <c r="AJ192" s="226">
        <v>101.54491509462291</v>
      </c>
      <c r="AK192" s="232">
        <v>0</v>
      </c>
      <c r="AL192" s="444">
        <v>0.38935206459659949</v>
      </c>
      <c r="AM192" s="232">
        <v>0</v>
      </c>
      <c r="AN192" s="232">
        <v>14.885577364931398</v>
      </c>
      <c r="AO192" s="232">
        <v>106271.84024455375</v>
      </c>
      <c r="AP192" s="223">
        <v>106271.84024455375</v>
      </c>
      <c r="AQ192" s="224">
        <v>102.45224618194118</v>
      </c>
      <c r="AR192" s="224">
        <v>0</v>
      </c>
      <c r="AS192" s="233">
        <v>0</v>
      </c>
      <c r="AT192" s="234">
        <v>106271.84024455375</v>
      </c>
      <c r="AU192" s="254"/>
      <c r="AV192" s="221">
        <v>874.44</v>
      </c>
      <c r="AW192" s="221">
        <v>4440114.8400000008</v>
      </c>
      <c r="AX192" s="271">
        <v>5.2475483062420737E-3</v>
      </c>
      <c r="AY192" s="298">
        <v>82648.885823312667</v>
      </c>
      <c r="AZ192" s="213"/>
      <c r="BA192" s="221">
        <v>69.803906117674757</v>
      </c>
      <c r="BB192" s="272">
        <v>0.422474621544425</v>
      </c>
      <c r="BC192" s="221">
        <v>0.14994566740793858</v>
      </c>
      <c r="BD192" s="272">
        <v>0.4142459534507042</v>
      </c>
      <c r="BE192" s="221">
        <v>3.004369219785688E-2</v>
      </c>
      <c r="BF192" s="272">
        <v>3.0544994048863055E-2</v>
      </c>
      <c r="BG192" s="221">
        <v>1035.2279554286292</v>
      </c>
      <c r="BH192" s="272">
        <v>-0.74441882997198183</v>
      </c>
      <c r="BI192" s="221">
        <v>0.40292109975399348</v>
      </c>
      <c r="BJ192" s="445">
        <v>0</v>
      </c>
      <c r="BL192" s="412">
        <v>1006.7</v>
      </c>
      <c r="BM192" s="425"/>
      <c r="BN192" s="235">
        <v>5068</v>
      </c>
      <c r="BO192" s="302">
        <v>1.3197000000000001</v>
      </c>
      <c r="BP192" s="232">
        <v>1.3197000000000001</v>
      </c>
      <c r="BQ192" s="71">
        <v>997943550</v>
      </c>
      <c r="BR192" s="235">
        <v>5150</v>
      </c>
      <c r="BS192" s="302">
        <v>1.3</v>
      </c>
      <c r="BT192" s="232">
        <v>1.3</v>
      </c>
      <c r="BU192" s="71">
        <v>1068518270</v>
      </c>
      <c r="BV192" s="235">
        <v>5267</v>
      </c>
      <c r="BW192" s="302">
        <v>1.4</v>
      </c>
      <c r="BX192" s="232">
        <v>1.4</v>
      </c>
      <c r="BY192" s="71">
        <v>1018135140</v>
      </c>
      <c r="BZ192" s="463">
        <v>-174924</v>
      </c>
      <c r="CA192" s="235">
        <v>7197983</v>
      </c>
      <c r="CB192" s="235">
        <v>92253</v>
      </c>
      <c r="CC192" s="235">
        <v>-41691</v>
      </c>
      <c r="CD192" s="235">
        <v>-757</v>
      </c>
      <c r="CE192" s="235">
        <v>0</v>
      </c>
      <c r="CF192" s="235">
        <v>913811</v>
      </c>
      <c r="CG192" s="235">
        <v>21288</v>
      </c>
      <c r="CH192" s="235">
        <v>-16217</v>
      </c>
      <c r="CI192" s="235">
        <v>421259</v>
      </c>
      <c r="CJ192" s="235">
        <v>18577</v>
      </c>
      <c r="CK192" s="235">
        <v>1427457</v>
      </c>
      <c r="CL192" s="235">
        <v>171663</v>
      </c>
      <c r="CM192" s="235">
        <v>-18561</v>
      </c>
      <c r="CN192" s="235">
        <v>0</v>
      </c>
      <c r="CO192" s="235">
        <v>0</v>
      </c>
      <c r="CP192" s="235">
        <v>23803</v>
      </c>
      <c r="CQ192" s="235">
        <v>6474</v>
      </c>
      <c r="CR192" s="235">
        <v>-726</v>
      </c>
      <c r="CS192" s="235">
        <v>0</v>
      </c>
      <c r="CT192" s="235">
        <v>562</v>
      </c>
      <c r="CU192" s="235">
        <v>24928</v>
      </c>
      <c r="CV192" s="235">
        <v>0</v>
      </c>
      <c r="CW192" s="235">
        <v>10067182</v>
      </c>
      <c r="CX192" s="463">
        <v>-143800</v>
      </c>
      <c r="CY192" s="544">
        <v>6464037</v>
      </c>
      <c r="CZ192" s="544">
        <v>101587</v>
      </c>
      <c r="DA192" s="544">
        <v>-41818</v>
      </c>
      <c r="DB192" s="544">
        <v>-1543</v>
      </c>
      <c r="DC192" s="544">
        <v>0</v>
      </c>
      <c r="DD192" s="544">
        <v>1186194</v>
      </c>
      <c r="DE192" s="544">
        <v>21991</v>
      </c>
      <c r="DF192" s="544">
        <v>-14377</v>
      </c>
      <c r="DG192" s="544">
        <v>427254</v>
      </c>
      <c r="DH192" s="544">
        <v>13838</v>
      </c>
      <c r="DI192" s="544">
        <v>1590178</v>
      </c>
      <c r="DJ192" s="544">
        <v>126986</v>
      </c>
      <c r="DK192" s="544">
        <v>-15437</v>
      </c>
      <c r="DL192" s="544">
        <v>0</v>
      </c>
      <c r="DM192" s="544">
        <v>0</v>
      </c>
      <c r="DN192" s="544">
        <v>3489</v>
      </c>
      <c r="DO192" s="544">
        <v>2747</v>
      </c>
      <c r="DP192" s="544">
        <v>-1122</v>
      </c>
      <c r="DQ192" s="544">
        <v>0</v>
      </c>
      <c r="DR192" s="544">
        <v>325</v>
      </c>
      <c r="DS192" s="544">
        <v>46617</v>
      </c>
      <c r="DT192" s="544">
        <v>0</v>
      </c>
      <c r="DU192" s="544">
        <v>9767146</v>
      </c>
      <c r="DV192" s="463">
        <v>-132205</v>
      </c>
      <c r="DW192" s="235">
        <v>7049728</v>
      </c>
      <c r="DX192" s="235">
        <v>102282</v>
      </c>
      <c r="DY192" s="235">
        <v>-76701</v>
      </c>
      <c r="DZ192" s="235">
        <v>-1301</v>
      </c>
      <c r="EA192" s="235">
        <v>0</v>
      </c>
      <c r="EB192" s="235">
        <v>395779</v>
      </c>
      <c r="EC192" s="235">
        <v>23425</v>
      </c>
      <c r="ED192" s="235">
        <v>-14788</v>
      </c>
      <c r="EE192" s="235">
        <v>371110</v>
      </c>
      <c r="EF192" s="235">
        <v>11942</v>
      </c>
      <c r="EG192" s="235">
        <v>1736646</v>
      </c>
      <c r="EH192" s="235">
        <v>359952</v>
      </c>
      <c r="EI192" s="235">
        <v>-226328</v>
      </c>
      <c r="EJ192" s="235">
        <v>0</v>
      </c>
      <c r="EK192" s="235">
        <v>0</v>
      </c>
      <c r="EL192" s="235">
        <v>8744</v>
      </c>
      <c r="EM192" s="235">
        <v>2142</v>
      </c>
      <c r="EN192" s="235">
        <v>-397</v>
      </c>
      <c r="EO192" s="235">
        <v>0</v>
      </c>
      <c r="EP192" s="235">
        <v>-54</v>
      </c>
      <c r="EQ192" s="235">
        <v>49102</v>
      </c>
      <c r="ER192" s="235">
        <v>0</v>
      </c>
      <c r="ES192" s="235">
        <v>9659078</v>
      </c>
      <c r="ET192" s="254"/>
      <c r="EU192" s="254"/>
      <c r="EV192" s="254"/>
      <c r="EW192" s="254"/>
      <c r="EY192" s="397">
        <v>78.903163139640384</v>
      </c>
      <c r="EZ192" s="226">
        <v>0.62993594875109715</v>
      </c>
      <c r="FA192" s="397">
        <v>0.18493343607266158</v>
      </c>
      <c r="FB192" s="226">
        <v>0.36895466292286039</v>
      </c>
      <c r="FC192" s="221">
        <v>1.339342814730906E-2</v>
      </c>
      <c r="FD192" s="226">
        <v>5.8593744756196012E-2</v>
      </c>
      <c r="FE192" s="221">
        <v>949.33581288086134</v>
      </c>
      <c r="FF192" s="226">
        <v>-0.79137003724335153</v>
      </c>
      <c r="FG192" s="221">
        <v>0.46221359841837628</v>
      </c>
      <c r="FH192" s="226">
        <v>0</v>
      </c>
      <c r="FI192" s="232"/>
      <c r="FJ192" s="393">
        <v>1102.8</v>
      </c>
      <c r="FK192" s="430"/>
      <c r="FL192" s="468">
        <v>0.38301582176299642</v>
      </c>
      <c r="FM192" s="469">
        <v>0</v>
      </c>
      <c r="FN192" s="472">
        <v>14.643332257022925</v>
      </c>
      <c r="FO192" s="386">
        <v>106100.04932985872</v>
      </c>
      <c r="FQ192" s="390">
        <v>883.27</v>
      </c>
      <c r="FR192" s="391">
        <v>4559145.3166666664</v>
      </c>
      <c r="FS192" s="392">
        <v>5.340632868827631E-3</v>
      </c>
      <c r="FT192" s="278">
        <v>85450.125901242092</v>
      </c>
      <c r="FV192" s="555">
        <v>0</v>
      </c>
      <c r="FW192" s="551">
        <v>0</v>
      </c>
      <c r="FX192" s="547">
        <v>98459</v>
      </c>
      <c r="FY192" s="545">
        <v>107700</v>
      </c>
      <c r="FZ192" s="555">
        <v>0</v>
      </c>
    </row>
    <row r="193" spans="1:182" x14ac:dyDescent="0.2">
      <c r="A193" s="65">
        <v>190</v>
      </c>
      <c r="B193" s="65">
        <v>617</v>
      </c>
      <c r="C193" s="66">
        <v>2317</v>
      </c>
      <c r="D193" s="67" t="s">
        <v>146</v>
      </c>
      <c r="E193" s="75"/>
      <c r="F193" s="220">
        <v>647.66666666666663</v>
      </c>
      <c r="G193" s="220">
        <v>1179000.3333333333</v>
      </c>
      <c r="H193" s="214">
        <v>1.7</v>
      </c>
      <c r="I193" s="220">
        <v>693529.60784313723</v>
      </c>
      <c r="J193" s="220">
        <v>106585.33333333333</v>
      </c>
      <c r="K193" s="209">
        <v>0</v>
      </c>
      <c r="L193" s="216">
        <v>1.65</v>
      </c>
      <c r="M193" s="220">
        <v>1144323.8529411766</v>
      </c>
      <c r="N193" s="220">
        <v>105269.97666666667</v>
      </c>
      <c r="O193" s="220">
        <v>191.33333333333334</v>
      </c>
      <c r="P193" s="220">
        <v>1249785.1629411764</v>
      </c>
      <c r="Q193" s="221">
        <v>1929.6734373770096</v>
      </c>
      <c r="R193" s="221">
        <v>2681.4037114060652</v>
      </c>
      <c r="S193" s="221">
        <v>71.965046858428266</v>
      </c>
      <c r="T193" s="381">
        <v>1929.6734373770096</v>
      </c>
      <c r="U193" s="222">
        <v>2746.534559255173</v>
      </c>
      <c r="V193" s="222">
        <v>70.25848012268645</v>
      </c>
      <c r="W193" s="223">
        <v>180142.13710074278</v>
      </c>
      <c r="X193" s="224">
        <v>278.14020139075058</v>
      </c>
      <c r="Y193" s="225">
        <v>82.33797952080981</v>
      </c>
      <c r="Z193" s="223">
        <v>63597</v>
      </c>
      <c r="AA193" s="224">
        <v>98.194029850746276</v>
      </c>
      <c r="AB193" s="226">
        <v>86.000017782077649</v>
      </c>
      <c r="AC193" s="227">
        <v>0</v>
      </c>
      <c r="AD193" s="228">
        <v>0</v>
      </c>
      <c r="AE193" s="229">
        <v>63597</v>
      </c>
      <c r="AF193" s="230">
        <v>98.194029850746276</v>
      </c>
      <c r="AG193" s="231">
        <v>86.000017782077649</v>
      </c>
      <c r="AH193" s="223">
        <v>243739.13710074278</v>
      </c>
      <c r="AI193" s="224">
        <v>376.33423124149687</v>
      </c>
      <c r="AJ193" s="226">
        <v>86.000017782077649</v>
      </c>
      <c r="AK193" s="232">
        <v>0</v>
      </c>
      <c r="AL193" s="444">
        <v>0.83685023160061767</v>
      </c>
      <c r="AM193" s="232">
        <v>10491.897396131004</v>
      </c>
      <c r="AN193" s="232">
        <v>21.474009264024705</v>
      </c>
      <c r="AO193" s="232">
        <v>47893.93545233753</v>
      </c>
      <c r="AP193" s="223">
        <v>58385.832848468533</v>
      </c>
      <c r="AQ193" s="224">
        <v>71.965046858428266</v>
      </c>
      <c r="AR193" s="224">
        <v>0</v>
      </c>
      <c r="AS193" s="233">
        <v>0</v>
      </c>
      <c r="AT193" s="234">
        <v>58385.832848468533</v>
      </c>
      <c r="AU193" s="254"/>
      <c r="AV193" s="221">
        <v>247.07</v>
      </c>
      <c r="AW193" s="221">
        <v>160019.00333333333</v>
      </c>
      <c r="AX193" s="271">
        <v>1.8911840800684738E-4</v>
      </c>
      <c r="AY193" s="298">
        <v>2978.6149261078463</v>
      </c>
      <c r="AZ193" s="213"/>
      <c r="BA193" s="221">
        <v>48.742223983187309</v>
      </c>
      <c r="BB193" s="272">
        <v>-8.1221698750803678E-2</v>
      </c>
      <c r="BC193" s="221">
        <v>-5.8765153137573769</v>
      </c>
      <c r="BD193" s="272">
        <v>-0.17086075130392475</v>
      </c>
      <c r="BE193" s="221">
        <v>9.1998281997866346E-2</v>
      </c>
      <c r="BF193" s="272">
        <v>0.17274246985051669</v>
      </c>
      <c r="BG193" s="221">
        <v>4281.3134432795041</v>
      </c>
      <c r="BH193" s="272">
        <v>0.18423444065374844</v>
      </c>
      <c r="BI193" s="221">
        <v>-6.5893605214490031E-2</v>
      </c>
      <c r="BJ193" s="445">
        <v>0</v>
      </c>
      <c r="BL193" s="412">
        <v>0</v>
      </c>
      <c r="BM193" s="425"/>
      <c r="BN193" s="235">
        <v>649</v>
      </c>
      <c r="BO193" s="302">
        <v>1.7</v>
      </c>
      <c r="BP193" s="232">
        <v>1.7</v>
      </c>
      <c r="BQ193" s="71">
        <v>82918220</v>
      </c>
      <c r="BR193" s="235">
        <v>651</v>
      </c>
      <c r="BS193" s="302">
        <v>1.7</v>
      </c>
      <c r="BT193" s="232">
        <v>1.7</v>
      </c>
      <c r="BU193" s="71">
        <v>92995450</v>
      </c>
      <c r="BV193" s="235">
        <v>654</v>
      </c>
      <c r="BW193" s="302">
        <v>1.7</v>
      </c>
      <c r="BX193" s="232">
        <v>1.7</v>
      </c>
      <c r="BY193" s="71">
        <v>93992210</v>
      </c>
      <c r="BZ193" s="463">
        <v>-15229</v>
      </c>
      <c r="CA193" s="235">
        <v>1110196</v>
      </c>
      <c r="CB193" s="235">
        <v>6227</v>
      </c>
      <c r="CC193" s="235">
        <v>-26529</v>
      </c>
      <c r="CD193" s="235">
        <v>-74</v>
      </c>
      <c r="CE193" s="235">
        <v>0</v>
      </c>
      <c r="CF193" s="235">
        <v>80968</v>
      </c>
      <c r="CG193" s="235">
        <v>957</v>
      </c>
      <c r="CH193" s="235">
        <v>-6516</v>
      </c>
      <c r="CI193" s="235">
        <v>2085</v>
      </c>
      <c r="CJ193" s="235">
        <v>0</v>
      </c>
      <c r="CK193" s="235">
        <v>6049</v>
      </c>
      <c r="CL193" s="235">
        <v>12070</v>
      </c>
      <c r="CM193" s="235">
        <v>0</v>
      </c>
      <c r="CN193" s="235">
        <v>0</v>
      </c>
      <c r="CO193" s="235">
        <v>0</v>
      </c>
      <c r="CP193" s="235">
        <v>75</v>
      </c>
      <c r="CQ193" s="235">
        <v>0</v>
      </c>
      <c r="CR193" s="235">
        <v>-2</v>
      </c>
      <c r="CS193" s="235">
        <v>0</v>
      </c>
      <c r="CT193" s="235">
        <v>20</v>
      </c>
      <c r="CU193" s="235">
        <v>0</v>
      </c>
      <c r="CV193" s="235">
        <v>0</v>
      </c>
      <c r="CW193" s="235">
        <v>1170297</v>
      </c>
      <c r="CX193" s="463">
        <v>-9130</v>
      </c>
      <c r="CY193" s="544">
        <v>1184638</v>
      </c>
      <c r="CZ193" s="544">
        <v>10202</v>
      </c>
      <c r="DA193" s="544">
        <v>-8177</v>
      </c>
      <c r="DB193" s="544">
        <v>-66</v>
      </c>
      <c r="DC193" s="544">
        <v>0</v>
      </c>
      <c r="DD193" s="544">
        <v>77553</v>
      </c>
      <c r="DE193" s="544">
        <v>2477</v>
      </c>
      <c r="DF193" s="544">
        <v>-2637</v>
      </c>
      <c r="DG193" s="544">
        <v>6971</v>
      </c>
      <c r="DH193" s="544">
        <v>0</v>
      </c>
      <c r="DI193" s="544">
        <v>1907</v>
      </c>
      <c r="DJ193" s="544">
        <v>1285</v>
      </c>
      <c r="DK193" s="544">
        <v>0</v>
      </c>
      <c r="DL193" s="544">
        <v>0</v>
      </c>
      <c r="DM193" s="544">
        <v>0</v>
      </c>
      <c r="DN193" s="544">
        <v>227</v>
      </c>
      <c r="DO193" s="544">
        <v>18</v>
      </c>
      <c r="DP193" s="544">
        <v>0</v>
      </c>
      <c r="DQ193" s="544">
        <v>0</v>
      </c>
      <c r="DR193" s="544">
        <v>7</v>
      </c>
      <c r="DS193" s="544">
        <v>1290</v>
      </c>
      <c r="DT193" s="544">
        <v>0</v>
      </c>
      <c r="DU193" s="544">
        <v>1266565</v>
      </c>
      <c r="DV193" s="463">
        <v>-4720</v>
      </c>
      <c r="DW193" s="235">
        <v>1064055</v>
      </c>
      <c r="DX193" s="235">
        <v>10475</v>
      </c>
      <c r="DY193" s="235">
        <v>-51193</v>
      </c>
      <c r="DZ193" s="235">
        <v>-42</v>
      </c>
      <c r="EA193" s="235">
        <v>0</v>
      </c>
      <c r="EB193" s="235">
        <v>98186</v>
      </c>
      <c r="EC193" s="235">
        <v>2827</v>
      </c>
      <c r="ED193" s="235">
        <v>-7472</v>
      </c>
      <c r="EE193" s="235">
        <v>30</v>
      </c>
      <c r="EF193" s="235">
        <v>274</v>
      </c>
      <c r="EG193" s="235">
        <v>11489</v>
      </c>
      <c r="EH193" s="235">
        <v>18495</v>
      </c>
      <c r="EI193" s="235">
        <v>0</v>
      </c>
      <c r="EJ193" s="235">
        <v>0</v>
      </c>
      <c r="EK193" s="235">
        <v>0</v>
      </c>
      <c r="EL193" s="235">
        <v>670</v>
      </c>
      <c r="EM193" s="235">
        <v>11</v>
      </c>
      <c r="EN193" s="235">
        <v>-1</v>
      </c>
      <c r="EO193" s="235">
        <v>0</v>
      </c>
      <c r="EP193" s="235">
        <v>0</v>
      </c>
      <c r="EQ193" s="235">
        <v>181</v>
      </c>
      <c r="ER193" s="235">
        <v>0</v>
      </c>
      <c r="ES193" s="235">
        <v>1143265</v>
      </c>
      <c r="ET193" s="254"/>
      <c r="EU193" s="254"/>
      <c r="EV193" s="254"/>
      <c r="EW193" s="254"/>
      <c r="EY193" s="397">
        <v>48.046769792517303</v>
      </c>
      <c r="EZ193" s="226">
        <v>-9.7221341726009297E-2</v>
      </c>
      <c r="FA193" s="397">
        <v>-5.3192582476524146</v>
      </c>
      <c r="FB193" s="226">
        <v>-1.6665588699132646E-2</v>
      </c>
      <c r="FC193" s="221">
        <v>2.0124260837079768E-2</v>
      </c>
      <c r="FD193" s="226">
        <v>7.5314960178992321E-2</v>
      </c>
      <c r="FE193" s="221">
        <v>4299.113688505774</v>
      </c>
      <c r="FF193" s="226">
        <v>0.16340924950930646</v>
      </c>
      <c r="FG193" s="221">
        <v>-5.0495304938864019E-2</v>
      </c>
      <c r="FH193" s="226">
        <v>0</v>
      </c>
      <c r="FI193" s="232"/>
      <c r="FJ193" s="393">
        <v>0</v>
      </c>
      <c r="FK193" s="430"/>
      <c r="FL193" s="468">
        <v>0.8321392016376663</v>
      </c>
      <c r="FM193" s="469">
        <v>10674.212409769478</v>
      </c>
      <c r="FN193" s="472">
        <v>21.353121801432955</v>
      </c>
      <c r="FO193" s="386">
        <v>47779.606902574335</v>
      </c>
      <c r="FQ193" s="390">
        <v>227.57</v>
      </c>
      <c r="FR193" s="391">
        <v>148223.92666666667</v>
      </c>
      <c r="FS193" s="392">
        <v>1.7363113472361678E-4</v>
      </c>
      <c r="FT193" s="278">
        <v>2778.0981555778685</v>
      </c>
      <c r="FV193" s="555">
        <v>0</v>
      </c>
      <c r="FW193" s="551">
        <v>0</v>
      </c>
      <c r="FX193" s="547">
        <v>574</v>
      </c>
      <c r="FY193" s="545">
        <v>584</v>
      </c>
      <c r="FZ193" s="555">
        <v>0</v>
      </c>
    </row>
    <row r="194" spans="1:182" x14ac:dyDescent="0.2">
      <c r="A194" s="65">
        <v>191</v>
      </c>
      <c r="B194" s="65">
        <v>877</v>
      </c>
      <c r="C194" s="66">
        <v>2617</v>
      </c>
      <c r="D194" s="67" t="s">
        <v>173</v>
      </c>
      <c r="E194" s="75"/>
      <c r="F194" s="220">
        <v>494.66666666666669</v>
      </c>
      <c r="G194" s="220">
        <v>1081874.6666666667</v>
      </c>
      <c r="H194" s="214">
        <v>1.79</v>
      </c>
      <c r="I194" s="220">
        <v>604399.25512104284</v>
      </c>
      <c r="J194" s="220">
        <v>75804.333333333328</v>
      </c>
      <c r="K194" s="209">
        <v>0</v>
      </c>
      <c r="L194" s="216">
        <v>1.65</v>
      </c>
      <c r="M194" s="220">
        <v>997258.77094972075</v>
      </c>
      <c r="N194" s="220">
        <v>74204.496666666673</v>
      </c>
      <c r="O194" s="220">
        <v>80.333333333333329</v>
      </c>
      <c r="P194" s="220">
        <v>1071543.6009497207</v>
      </c>
      <c r="Q194" s="221">
        <v>2166.1932633754459</v>
      </c>
      <c r="R194" s="221">
        <v>2681.4037114060652</v>
      </c>
      <c r="S194" s="221">
        <v>80.785793432035831</v>
      </c>
      <c r="T194" s="381">
        <v>2166.1932633754459</v>
      </c>
      <c r="U194" s="222">
        <v>2746.534559255173</v>
      </c>
      <c r="V194" s="222">
        <v>78.870053030131587</v>
      </c>
      <c r="W194" s="223">
        <v>94297.250934884127</v>
      </c>
      <c r="X194" s="224">
        <v>190.62786577132908</v>
      </c>
      <c r="Y194" s="225">
        <v>87.895049862182574</v>
      </c>
      <c r="Z194" s="223">
        <v>0</v>
      </c>
      <c r="AA194" s="224">
        <v>0</v>
      </c>
      <c r="AB194" s="226">
        <v>87.895049862182574</v>
      </c>
      <c r="AC194" s="227">
        <v>0</v>
      </c>
      <c r="AD194" s="228">
        <v>0</v>
      </c>
      <c r="AE194" s="229">
        <v>0</v>
      </c>
      <c r="AF194" s="230">
        <v>0</v>
      </c>
      <c r="AG194" s="231">
        <v>87.895049862182574</v>
      </c>
      <c r="AH194" s="223">
        <v>94297.250934884127</v>
      </c>
      <c r="AI194" s="224">
        <v>190.62786577132908</v>
      </c>
      <c r="AJ194" s="226">
        <v>87.895049862182574</v>
      </c>
      <c r="AK194" s="232">
        <v>0</v>
      </c>
      <c r="AL194" s="444">
        <v>1.4676549865229109</v>
      </c>
      <c r="AM194" s="232">
        <v>28727.577445815114</v>
      </c>
      <c r="AN194" s="232">
        <v>20.767520215633422</v>
      </c>
      <c r="AO194" s="232">
        <v>33767.478041677321</v>
      </c>
      <c r="AP194" s="223">
        <v>62495.055487492435</v>
      </c>
      <c r="AQ194" s="224">
        <v>80.785793432035831</v>
      </c>
      <c r="AR194" s="224">
        <v>0</v>
      </c>
      <c r="AS194" s="233">
        <v>0</v>
      </c>
      <c r="AT194" s="234">
        <v>62495.055487492435</v>
      </c>
      <c r="AU194" s="254"/>
      <c r="AV194" s="221">
        <v>316.45999999999998</v>
      </c>
      <c r="AW194" s="221">
        <v>156542.21333333332</v>
      </c>
      <c r="AX194" s="271">
        <v>1.8500936485523842E-4</v>
      </c>
      <c r="AY194" s="298">
        <v>2913.8974964700051</v>
      </c>
      <c r="AZ194" s="213"/>
      <c r="BA194" s="221">
        <v>14.987181410049983</v>
      </c>
      <c r="BB194" s="272">
        <v>-0.8884834657327324</v>
      </c>
      <c r="BC194" s="221">
        <v>-1.3508480560168648</v>
      </c>
      <c r="BD194" s="272">
        <v>0.26853448650950168</v>
      </c>
      <c r="BE194" s="221">
        <v>-0.23774799156618234</v>
      </c>
      <c r="BF194" s="272">
        <v>-0.58408745844322396</v>
      </c>
      <c r="BG194" s="221">
        <v>2535.2560498410444</v>
      </c>
      <c r="BH194" s="272">
        <v>-0.31528472333179169</v>
      </c>
      <c r="BI194" s="221">
        <v>-0.22218792858366571</v>
      </c>
      <c r="BJ194" s="445">
        <v>0</v>
      </c>
      <c r="BL194" s="412">
        <v>95</v>
      </c>
      <c r="BM194" s="425"/>
      <c r="BN194" s="235">
        <v>495</v>
      </c>
      <c r="BO194" s="302">
        <v>1.79</v>
      </c>
      <c r="BP194" s="232">
        <v>1.79</v>
      </c>
      <c r="BQ194" s="71">
        <v>58194110</v>
      </c>
      <c r="BR194" s="235">
        <v>502</v>
      </c>
      <c r="BS194" s="302">
        <v>1.79</v>
      </c>
      <c r="BT194" s="232">
        <v>1.79</v>
      </c>
      <c r="BU194" s="71">
        <v>65287080</v>
      </c>
      <c r="BV194" s="235">
        <v>513</v>
      </c>
      <c r="BW194" s="302">
        <v>1.79</v>
      </c>
      <c r="BX194" s="232">
        <v>1.79</v>
      </c>
      <c r="BY194" s="71">
        <v>67675550</v>
      </c>
      <c r="BZ194" s="463">
        <v>-28032</v>
      </c>
      <c r="CA194" s="235">
        <v>991511</v>
      </c>
      <c r="CB194" s="235">
        <v>32044</v>
      </c>
      <c r="CC194" s="235">
        <v>-24668</v>
      </c>
      <c r="CD194" s="235">
        <v>0</v>
      </c>
      <c r="CE194" s="235">
        <v>0</v>
      </c>
      <c r="CF194" s="235">
        <v>77228</v>
      </c>
      <c r="CG194" s="235">
        <v>3165</v>
      </c>
      <c r="CH194" s="235">
        <v>-1741</v>
      </c>
      <c r="CI194" s="235">
        <v>9204</v>
      </c>
      <c r="CJ194" s="235">
        <v>283</v>
      </c>
      <c r="CK194" s="235">
        <v>11908</v>
      </c>
      <c r="CL194" s="235">
        <v>10080</v>
      </c>
      <c r="CM194" s="235">
        <v>0</v>
      </c>
      <c r="CN194" s="235">
        <v>0</v>
      </c>
      <c r="CO194" s="235">
        <v>0</v>
      </c>
      <c r="CP194" s="235">
        <v>284</v>
      </c>
      <c r="CQ194" s="235">
        <v>131</v>
      </c>
      <c r="CR194" s="235">
        <v>0</v>
      </c>
      <c r="CS194" s="235">
        <v>0</v>
      </c>
      <c r="CT194" s="235">
        <v>0</v>
      </c>
      <c r="CU194" s="235">
        <v>4244</v>
      </c>
      <c r="CV194" s="235">
        <v>0</v>
      </c>
      <c r="CW194" s="235">
        <v>1085641</v>
      </c>
      <c r="CX194" s="463">
        <v>-7382</v>
      </c>
      <c r="CY194" s="544">
        <v>1009733</v>
      </c>
      <c r="CZ194" s="544">
        <v>12487</v>
      </c>
      <c r="DA194" s="544">
        <v>-22820</v>
      </c>
      <c r="DB194" s="544">
        <v>0</v>
      </c>
      <c r="DC194" s="544">
        <v>0</v>
      </c>
      <c r="DD194" s="544">
        <v>77654</v>
      </c>
      <c r="DE194" s="544">
        <v>3962</v>
      </c>
      <c r="DF194" s="544">
        <v>-4677</v>
      </c>
      <c r="DG194" s="544">
        <v>47082</v>
      </c>
      <c r="DH194" s="544">
        <v>396</v>
      </c>
      <c r="DI194" s="544">
        <v>-5467</v>
      </c>
      <c r="DJ194" s="544">
        <v>2965</v>
      </c>
      <c r="DK194" s="544">
        <v>0</v>
      </c>
      <c r="DL194" s="544">
        <v>0</v>
      </c>
      <c r="DM194" s="544">
        <v>0</v>
      </c>
      <c r="DN194" s="544">
        <v>-29</v>
      </c>
      <c r="DO194" s="544">
        <v>48</v>
      </c>
      <c r="DP194" s="544">
        <v>-148</v>
      </c>
      <c r="DQ194" s="544">
        <v>0</v>
      </c>
      <c r="DR194" s="544">
        <v>0</v>
      </c>
      <c r="DS194" s="544">
        <v>9190</v>
      </c>
      <c r="DT194" s="544">
        <v>0</v>
      </c>
      <c r="DU194" s="544">
        <v>1122994</v>
      </c>
      <c r="DV194" s="463">
        <v>-11277</v>
      </c>
      <c r="DW194" s="235">
        <v>1019215</v>
      </c>
      <c r="DX194" s="235">
        <v>21121</v>
      </c>
      <c r="DY194" s="235">
        <v>-18740</v>
      </c>
      <c r="DZ194" s="235">
        <v>0</v>
      </c>
      <c r="EA194" s="235">
        <v>0</v>
      </c>
      <c r="EB194" s="235">
        <v>101340</v>
      </c>
      <c r="EC194" s="235">
        <v>3782</v>
      </c>
      <c r="ED194" s="235">
        <v>-2576</v>
      </c>
      <c r="EE194" s="235">
        <v>-18465</v>
      </c>
      <c r="EF194" s="235">
        <v>111</v>
      </c>
      <c r="EG194" s="235">
        <v>11393</v>
      </c>
      <c r="EH194" s="235">
        <v>4575</v>
      </c>
      <c r="EI194" s="235">
        <v>0</v>
      </c>
      <c r="EJ194" s="235">
        <v>0</v>
      </c>
      <c r="EK194" s="235">
        <v>0</v>
      </c>
      <c r="EL194" s="235">
        <v>-14</v>
      </c>
      <c r="EM194" s="235">
        <v>8</v>
      </c>
      <c r="EN194" s="235">
        <v>-12</v>
      </c>
      <c r="EO194" s="235">
        <v>0</v>
      </c>
      <c r="EP194" s="235">
        <v>0</v>
      </c>
      <c r="EQ194" s="235">
        <v>3660</v>
      </c>
      <c r="ER194" s="235">
        <v>0</v>
      </c>
      <c r="ES194" s="235">
        <v>1114121</v>
      </c>
      <c r="ET194" s="254"/>
      <c r="EU194" s="254"/>
      <c r="EV194" s="254"/>
      <c r="EW194" s="254"/>
      <c r="EY194" s="397">
        <v>16.331332010540194</v>
      </c>
      <c r="EZ194" s="226">
        <v>-0.84462274876660037</v>
      </c>
      <c r="FA194" s="397">
        <v>-1.1437651256797663</v>
      </c>
      <c r="FB194" s="226">
        <v>0.27586686672060451</v>
      </c>
      <c r="FC194" s="221">
        <v>-0.20697803303488493</v>
      </c>
      <c r="FD194" s="226">
        <v>-0.48886878258667116</v>
      </c>
      <c r="FE194" s="221">
        <v>2537.3023210055253</v>
      </c>
      <c r="FF194" s="226">
        <v>-0.33875568897659336</v>
      </c>
      <c r="FG194" s="221">
        <v>-0.17971724391401842</v>
      </c>
      <c r="FH194" s="226">
        <v>0</v>
      </c>
      <c r="FI194" s="232"/>
      <c r="FJ194" s="393">
        <v>95</v>
      </c>
      <c r="FK194" s="430"/>
      <c r="FL194" s="468">
        <v>1.4423841059602649</v>
      </c>
      <c r="FM194" s="469">
        <v>28506.85345335702</v>
      </c>
      <c r="FN194" s="472">
        <v>20.409933774834439</v>
      </c>
      <c r="FO194" s="386">
        <v>33186.981228402874</v>
      </c>
      <c r="FQ194" s="390">
        <v>421.52</v>
      </c>
      <c r="FR194" s="391">
        <v>212165.06666666665</v>
      </c>
      <c r="FS194" s="392">
        <v>2.4853248798953554E-4</v>
      </c>
      <c r="FT194" s="278">
        <v>3976.5198078325684</v>
      </c>
      <c r="FV194" s="555">
        <v>0</v>
      </c>
      <c r="FW194" s="551">
        <v>0</v>
      </c>
      <c r="FX194" s="547">
        <v>241</v>
      </c>
      <c r="FY194" s="545">
        <v>455</v>
      </c>
      <c r="FZ194" s="555">
        <v>0</v>
      </c>
    </row>
    <row r="195" spans="1:182" x14ac:dyDescent="0.2">
      <c r="A195" s="65">
        <v>192</v>
      </c>
      <c r="B195" s="65">
        <v>982</v>
      </c>
      <c r="C195" s="66">
        <v>4512</v>
      </c>
      <c r="D195" s="67" t="s">
        <v>242</v>
      </c>
      <c r="E195" s="75"/>
      <c r="F195" s="220">
        <v>1674</v>
      </c>
      <c r="G195" s="220">
        <v>3938525</v>
      </c>
      <c r="H195" s="214">
        <v>1.2</v>
      </c>
      <c r="I195" s="220">
        <v>3282104.1666666665</v>
      </c>
      <c r="J195" s="220">
        <v>251917</v>
      </c>
      <c r="K195" s="209">
        <v>0</v>
      </c>
      <c r="L195" s="216">
        <v>1.65</v>
      </c>
      <c r="M195" s="220">
        <v>5415471.875</v>
      </c>
      <c r="N195" s="220">
        <v>408840.34666666668</v>
      </c>
      <c r="O195" s="220">
        <v>34246.333333333336</v>
      </c>
      <c r="P195" s="220">
        <v>5858558.5549999997</v>
      </c>
      <c r="Q195" s="221">
        <v>3499.7362933094382</v>
      </c>
      <c r="R195" s="221">
        <v>2681.4037114060652</v>
      </c>
      <c r="S195" s="221">
        <v>130.51881290468785</v>
      </c>
      <c r="T195" s="381">
        <v>3499.7362933094382</v>
      </c>
      <c r="U195" s="222">
        <v>2746.534559255173</v>
      </c>
      <c r="V195" s="222">
        <v>127.4237122382514</v>
      </c>
      <c r="W195" s="223">
        <v>-506858.83457931125</v>
      </c>
      <c r="X195" s="224">
        <v>-302.78305530424808</v>
      </c>
      <c r="Y195" s="225">
        <v>119.22685212995333</v>
      </c>
      <c r="Z195" s="223">
        <v>0</v>
      </c>
      <c r="AA195" s="224">
        <v>0</v>
      </c>
      <c r="AB195" s="226">
        <v>119.22685212995333</v>
      </c>
      <c r="AC195" s="227">
        <v>0</v>
      </c>
      <c r="AD195" s="228">
        <v>0</v>
      </c>
      <c r="AE195" s="229">
        <v>0</v>
      </c>
      <c r="AF195" s="230">
        <v>0</v>
      </c>
      <c r="AG195" s="231">
        <v>119.22685212995333</v>
      </c>
      <c r="AH195" s="223">
        <v>-506858.83457931125</v>
      </c>
      <c r="AI195" s="224">
        <v>-302.78305530424808</v>
      </c>
      <c r="AJ195" s="226">
        <v>119.22685212995333</v>
      </c>
      <c r="AK195" s="232">
        <v>0</v>
      </c>
      <c r="AL195" s="444">
        <v>0.16666666666666666</v>
      </c>
      <c r="AM195" s="232">
        <v>0</v>
      </c>
      <c r="AN195" s="232">
        <v>8.5764635603345276</v>
      </c>
      <c r="AO195" s="232">
        <v>0</v>
      </c>
      <c r="AP195" s="223">
        <v>0</v>
      </c>
      <c r="AQ195" s="224">
        <v>130.51881290468785</v>
      </c>
      <c r="AR195" s="224">
        <v>0</v>
      </c>
      <c r="AS195" s="233">
        <v>0</v>
      </c>
      <c r="AT195" s="234">
        <v>0</v>
      </c>
      <c r="AU195" s="254"/>
      <c r="AV195" s="221">
        <v>572.35</v>
      </c>
      <c r="AW195" s="221">
        <v>958113.9</v>
      </c>
      <c r="AX195" s="271">
        <v>1.13234660685758E-3</v>
      </c>
      <c r="AY195" s="298">
        <v>17834.459058006887</v>
      </c>
      <c r="AZ195" s="213"/>
      <c r="BA195" s="221">
        <v>11.351855483106673</v>
      </c>
      <c r="BB195" s="272">
        <v>-0.97542335404663172</v>
      </c>
      <c r="BC195" s="221">
        <v>-2.5216799603453044</v>
      </c>
      <c r="BD195" s="272">
        <v>0.15485888162228109</v>
      </c>
      <c r="BE195" s="221">
        <v>-9.9417924653177947E-2</v>
      </c>
      <c r="BF195" s="272">
        <v>-0.26659384891407051</v>
      </c>
      <c r="BG195" s="221">
        <v>2685.9654034996784</v>
      </c>
      <c r="BH195" s="272">
        <v>-0.27216918163925263</v>
      </c>
      <c r="BI195" s="221">
        <v>-0.2037472849247921</v>
      </c>
      <c r="BJ195" s="445">
        <v>0</v>
      </c>
      <c r="BL195" s="412">
        <v>127.7</v>
      </c>
      <c r="BM195" s="425"/>
      <c r="BN195" s="235">
        <v>1672</v>
      </c>
      <c r="BO195" s="302">
        <v>1.2</v>
      </c>
      <c r="BP195" s="232">
        <v>1.2</v>
      </c>
      <c r="BQ195" s="71">
        <v>317106130</v>
      </c>
      <c r="BR195" s="235">
        <v>1680</v>
      </c>
      <c r="BS195" s="302">
        <v>1.2</v>
      </c>
      <c r="BT195" s="232">
        <v>1.2</v>
      </c>
      <c r="BU195" s="71">
        <v>349306000</v>
      </c>
      <c r="BV195" s="235">
        <v>1705</v>
      </c>
      <c r="BW195" s="302">
        <v>1.2</v>
      </c>
      <c r="BX195" s="232">
        <v>1.2</v>
      </c>
      <c r="BY195" s="71">
        <v>350962700</v>
      </c>
      <c r="BZ195" s="463">
        <v>-15584</v>
      </c>
      <c r="CA195" s="235">
        <v>1973572</v>
      </c>
      <c r="CB195" s="235">
        <v>33017</v>
      </c>
      <c r="CC195" s="235">
        <v>-29024</v>
      </c>
      <c r="CD195" s="235">
        <v>-475</v>
      </c>
      <c r="CE195" s="235">
        <v>0</v>
      </c>
      <c r="CF195" s="235">
        <v>152004</v>
      </c>
      <c r="CG195" s="235">
        <v>12568</v>
      </c>
      <c r="CH195" s="235">
        <v>-6119</v>
      </c>
      <c r="CI195" s="235">
        <v>51520</v>
      </c>
      <c r="CJ195" s="235">
        <v>3995</v>
      </c>
      <c r="CK195" s="235">
        <v>2967506</v>
      </c>
      <c r="CL195" s="235">
        <v>63722</v>
      </c>
      <c r="CM195" s="235">
        <v>-2164</v>
      </c>
      <c r="CN195" s="235">
        <v>-12509</v>
      </c>
      <c r="CO195" s="235">
        <v>0</v>
      </c>
      <c r="CP195" s="235">
        <v>1046</v>
      </c>
      <c r="CQ195" s="235">
        <v>2065</v>
      </c>
      <c r="CR195" s="235">
        <v>0</v>
      </c>
      <c r="CS195" s="235">
        <v>0</v>
      </c>
      <c r="CT195" s="235">
        <v>80</v>
      </c>
      <c r="CU195" s="235">
        <v>5247</v>
      </c>
      <c r="CV195" s="235">
        <v>0</v>
      </c>
      <c r="CW195" s="235">
        <v>5200467</v>
      </c>
      <c r="CX195" s="463">
        <v>-13637</v>
      </c>
      <c r="CY195" s="544">
        <v>2189695</v>
      </c>
      <c r="CZ195" s="544">
        <v>30774</v>
      </c>
      <c r="DA195" s="544">
        <v>-23192</v>
      </c>
      <c r="DB195" s="544">
        <v>-111</v>
      </c>
      <c r="DC195" s="544">
        <v>0</v>
      </c>
      <c r="DD195" s="544">
        <v>169633</v>
      </c>
      <c r="DE195" s="544">
        <v>13026</v>
      </c>
      <c r="DF195" s="544">
        <v>-5892</v>
      </c>
      <c r="DG195" s="544">
        <v>30142</v>
      </c>
      <c r="DH195" s="544">
        <v>3139</v>
      </c>
      <c r="DI195" s="544">
        <v>840718</v>
      </c>
      <c r="DJ195" s="544">
        <v>18656</v>
      </c>
      <c r="DK195" s="544">
        <v>-786</v>
      </c>
      <c r="DL195" s="544">
        <v>0</v>
      </c>
      <c r="DM195" s="544">
        <v>0</v>
      </c>
      <c r="DN195" s="544">
        <v>1467</v>
      </c>
      <c r="DO195" s="544">
        <v>1330</v>
      </c>
      <c r="DP195" s="544">
        <v>0</v>
      </c>
      <c r="DQ195" s="544">
        <v>0</v>
      </c>
      <c r="DR195" s="544">
        <v>-86</v>
      </c>
      <c r="DS195" s="544">
        <v>4608</v>
      </c>
      <c r="DT195" s="544">
        <v>0</v>
      </c>
      <c r="DU195" s="544">
        <v>3259484</v>
      </c>
      <c r="DV195" s="463">
        <v>-20845</v>
      </c>
      <c r="DW195" s="235">
        <v>2049274</v>
      </c>
      <c r="DX195" s="235">
        <v>36379</v>
      </c>
      <c r="DY195" s="235">
        <v>-28182</v>
      </c>
      <c r="DZ195" s="235">
        <v>-572</v>
      </c>
      <c r="EA195" s="235">
        <v>0</v>
      </c>
      <c r="EB195" s="235">
        <v>179622</v>
      </c>
      <c r="EC195" s="235">
        <v>13903</v>
      </c>
      <c r="ED195" s="235">
        <v>-9034</v>
      </c>
      <c r="EE195" s="235">
        <v>55940</v>
      </c>
      <c r="EF195" s="235">
        <v>1785</v>
      </c>
      <c r="EG195" s="235">
        <v>1119193</v>
      </c>
      <c r="EH195" s="235">
        <v>21818</v>
      </c>
      <c r="EI195" s="235">
        <v>-2736</v>
      </c>
      <c r="EJ195" s="235">
        <v>-24191</v>
      </c>
      <c r="EK195" s="235">
        <v>0</v>
      </c>
      <c r="EL195" s="235">
        <v>557</v>
      </c>
      <c r="EM195" s="235">
        <v>326</v>
      </c>
      <c r="EN195" s="235">
        <v>0</v>
      </c>
      <c r="EO195" s="235">
        <v>0</v>
      </c>
      <c r="EP195" s="235">
        <v>0</v>
      </c>
      <c r="EQ195" s="235">
        <v>5384</v>
      </c>
      <c r="ER195" s="235">
        <v>0</v>
      </c>
      <c r="ES195" s="235">
        <v>3398621</v>
      </c>
      <c r="ET195" s="254"/>
      <c r="EU195" s="254"/>
      <c r="EV195" s="254"/>
      <c r="EW195" s="254"/>
      <c r="EY195" s="397">
        <v>11.841354327891954</v>
      </c>
      <c r="EZ195" s="226">
        <v>-0.95043291164882771</v>
      </c>
      <c r="FA195" s="397">
        <v>-2.5055403751668823</v>
      </c>
      <c r="FB195" s="226">
        <v>0.18046173831409656</v>
      </c>
      <c r="FC195" s="221">
        <v>-0.10071443676306308</v>
      </c>
      <c r="FD195" s="226">
        <v>-0.22488116519089268</v>
      </c>
      <c r="FE195" s="221">
        <v>2642.4376134844747</v>
      </c>
      <c r="FF195" s="226">
        <v>-0.30878922454442354</v>
      </c>
      <c r="FG195" s="221">
        <v>-0.17151577849530009</v>
      </c>
      <c r="FH195" s="226">
        <v>0</v>
      </c>
      <c r="FI195" s="232"/>
      <c r="FJ195" s="393">
        <v>161.19999999999999</v>
      </c>
      <c r="FK195" s="430"/>
      <c r="FL195" s="468">
        <v>0.16551315008898557</v>
      </c>
      <c r="FM195" s="469">
        <v>0</v>
      </c>
      <c r="FN195" s="472">
        <v>8.5171050029661846</v>
      </c>
      <c r="FO195" s="386">
        <v>0</v>
      </c>
      <c r="FQ195" s="390">
        <v>579.14</v>
      </c>
      <c r="FR195" s="391">
        <v>976236.9933333334</v>
      </c>
      <c r="FS195" s="392">
        <v>1.1435747299613115E-3</v>
      </c>
      <c r="FT195" s="278">
        <v>18297.195679380984</v>
      </c>
      <c r="FV195" s="555">
        <v>0</v>
      </c>
      <c r="FW195" s="551">
        <v>0</v>
      </c>
      <c r="FX195" s="547">
        <v>102739</v>
      </c>
      <c r="FY195" s="545">
        <v>169988</v>
      </c>
      <c r="FZ195" s="555">
        <v>0</v>
      </c>
    </row>
    <row r="196" spans="1:182" x14ac:dyDescent="0.2">
      <c r="A196" s="65">
        <v>193</v>
      </c>
      <c r="B196" s="65">
        <v>588</v>
      </c>
      <c r="C196" s="66">
        <v>1218</v>
      </c>
      <c r="D196" s="67" t="s">
        <v>61</v>
      </c>
      <c r="E196" s="75"/>
      <c r="F196" s="220">
        <v>364.66666666666669</v>
      </c>
      <c r="G196" s="220">
        <v>797896.66666666663</v>
      </c>
      <c r="H196" s="214">
        <v>2.0066666666666668</v>
      </c>
      <c r="I196" s="220">
        <v>397635.73176339216</v>
      </c>
      <c r="J196" s="220">
        <v>120944.33333333333</v>
      </c>
      <c r="K196" s="209">
        <v>0</v>
      </c>
      <c r="L196" s="216">
        <v>1.65</v>
      </c>
      <c r="M196" s="220">
        <v>656098.957409597</v>
      </c>
      <c r="N196" s="220">
        <v>99319.83666666667</v>
      </c>
      <c r="O196" s="220">
        <v>39.333333333333336</v>
      </c>
      <c r="P196" s="220">
        <v>755458.12740959693</v>
      </c>
      <c r="Q196" s="221">
        <v>2071.6402031341781</v>
      </c>
      <c r="R196" s="221">
        <v>2681.4037114060652</v>
      </c>
      <c r="S196" s="221">
        <v>77.25954112474389</v>
      </c>
      <c r="T196" s="381">
        <v>2071.6402031341781</v>
      </c>
      <c r="U196" s="222">
        <v>2746.534559255173</v>
      </c>
      <c r="V196" s="222">
        <v>75.42742166317332</v>
      </c>
      <c r="W196" s="223">
        <v>82273.357626098179</v>
      </c>
      <c r="X196" s="224">
        <v>225.61249806059828</v>
      </c>
      <c r="Y196" s="225">
        <v>85.673510908588653</v>
      </c>
      <c r="Z196" s="223">
        <v>3192</v>
      </c>
      <c r="AA196" s="224">
        <v>8.7531992687385731</v>
      </c>
      <c r="AB196" s="226">
        <v>85.999951840683451</v>
      </c>
      <c r="AC196" s="227">
        <v>0</v>
      </c>
      <c r="AD196" s="228">
        <v>0</v>
      </c>
      <c r="AE196" s="229">
        <v>3192</v>
      </c>
      <c r="AF196" s="230">
        <v>8.7531992687385731</v>
      </c>
      <c r="AG196" s="231">
        <v>85.999951840683451</v>
      </c>
      <c r="AH196" s="223">
        <v>85465.357626098179</v>
      </c>
      <c r="AI196" s="224">
        <v>234.36569732933685</v>
      </c>
      <c r="AJ196" s="226">
        <v>85.999951840683451</v>
      </c>
      <c r="AK196" s="232">
        <v>0</v>
      </c>
      <c r="AL196" s="444">
        <v>1.1380255941499084</v>
      </c>
      <c r="AM196" s="232">
        <v>13198.24748769737</v>
      </c>
      <c r="AN196" s="232">
        <v>12.427787934186471</v>
      </c>
      <c r="AO196" s="232">
        <v>419.61045059398691</v>
      </c>
      <c r="AP196" s="223">
        <v>13617.857938291358</v>
      </c>
      <c r="AQ196" s="224">
        <v>77.25954112474389</v>
      </c>
      <c r="AR196" s="224">
        <v>0</v>
      </c>
      <c r="AS196" s="233">
        <v>0</v>
      </c>
      <c r="AT196" s="234">
        <v>13617.857938291358</v>
      </c>
      <c r="AU196" s="254"/>
      <c r="AV196" s="221">
        <v>624.54</v>
      </c>
      <c r="AW196" s="221">
        <v>227748.92</v>
      </c>
      <c r="AX196" s="271">
        <v>2.691649883980166E-4</v>
      </c>
      <c r="AY196" s="298">
        <v>4239.3485672687611</v>
      </c>
      <c r="AZ196" s="213"/>
      <c r="BA196" s="221">
        <v>60.40673559039876</v>
      </c>
      <c r="BB196" s="272">
        <v>0.19773852565467084</v>
      </c>
      <c r="BC196" s="221">
        <v>-2.5392269345680982</v>
      </c>
      <c r="BD196" s="272">
        <v>0.15315525285939677</v>
      </c>
      <c r="BE196" s="221">
        <v>-2.5116216524158855E-2</v>
      </c>
      <c r="BF196" s="272">
        <v>-9.6057406371179085E-2</v>
      </c>
      <c r="BG196" s="221">
        <v>2148.8903046349133</v>
      </c>
      <c r="BH196" s="272">
        <v>-0.42581779902751854</v>
      </c>
      <c r="BI196" s="221">
        <v>0.17016354279260176</v>
      </c>
      <c r="BJ196" s="445">
        <v>0</v>
      </c>
      <c r="BL196" s="412">
        <v>58.56</v>
      </c>
      <c r="BM196" s="425"/>
      <c r="BN196" s="235">
        <v>366</v>
      </c>
      <c r="BO196" s="302">
        <v>1.99</v>
      </c>
      <c r="BP196" s="232">
        <v>1.99</v>
      </c>
      <c r="BQ196" s="71">
        <v>75284896</v>
      </c>
      <c r="BR196" s="235">
        <v>368</v>
      </c>
      <c r="BS196" s="302">
        <v>1.99</v>
      </c>
      <c r="BT196" s="232">
        <v>1.99</v>
      </c>
      <c r="BU196" s="71">
        <v>90869020</v>
      </c>
      <c r="BV196" s="235">
        <v>377</v>
      </c>
      <c r="BW196" s="302">
        <v>1.99</v>
      </c>
      <c r="BX196" s="232">
        <v>1.99</v>
      </c>
      <c r="BY196" s="71">
        <v>92178760</v>
      </c>
      <c r="BZ196" s="463">
        <v>-8073</v>
      </c>
      <c r="CA196" s="235">
        <v>660155</v>
      </c>
      <c r="CB196" s="235">
        <v>24150</v>
      </c>
      <c r="CC196" s="235">
        <v>-34518</v>
      </c>
      <c r="CD196" s="235">
        <v>-114</v>
      </c>
      <c r="CE196" s="235">
        <v>0</v>
      </c>
      <c r="CF196" s="235">
        <v>62764</v>
      </c>
      <c r="CG196" s="235">
        <v>16178</v>
      </c>
      <c r="CH196" s="235">
        <v>-4736</v>
      </c>
      <c r="CI196" s="235">
        <v>22007</v>
      </c>
      <c r="CJ196" s="235">
        <v>178</v>
      </c>
      <c r="CK196" s="235">
        <v>11658</v>
      </c>
      <c r="CL196" s="235">
        <v>5674</v>
      </c>
      <c r="CM196" s="235">
        <v>-6707</v>
      </c>
      <c r="CN196" s="235">
        <v>0</v>
      </c>
      <c r="CO196" s="235">
        <v>0</v>
      </c>
      <c r="CP196" s="235">
        <v>1309</v>
      </c>
      <c r="CQ196" s="235">
        <v>13</v>
      </c>
      <c r="CR196" s="235">
        <v>0</v>
      </c>
      <c r="CS196" s="235">
        <v>0</v>
      </c>
      <c r="CT196" s="235">
        <v>0</v>
      </c>
      <c r="CU196" s="235">
        <v>2632</v>
      </c>
      <c r="CV196" s="235">
        <v>0</v>
      </c>
      <c r="CW196" s="235">
        <v>752570</v>
      </c>
      <c r="CX196" s="463">
        <v>-10035</v>
      </c>
      <c r="CY196" s="544">
        <v>709533</v>
      </c>
      <c r="CZ196" s="544">
        <v>24965</v>
      </c>
      <c r="DA196" s="544">
        <v>-21963</v>
      </c>
      <c r="DB196" s="544">
        <v>-130</v>
      </c>
      <c r="DC196" s="544">
        <v>0</v>
      </c>
      <c r="DD196" s="544">
        <v>75220</v>
      </c>
      <c r="DE196" s="544">
        <v>16011</v>
      </c>
      <c r="DF196" s="544">
        <v>-2288</v>
      </c>
      <c r="DG196" s="544">
        <v>30205</v>
      </c>
      <c r="DH196" s="544">
        <v>75</v>
      </c>
      <c r="DI196" s="544">
        <v>5030</v>
      </c>
      <c r="DJ196" s="544">
        <v>8770</v>
      </c>
      <c r="DK196" s="544">
        <v>-5852</v>
      </c>
      <c r="DL196" s="544">
        <v>0</v>
      </c>
      <c r="DM196" s="544">
        <v>0</v>
      </c>
      <c r="DN196" s="544">
        <v>881</v>
      </c>
      <c r="DO196" s="544">
        <v>10</v>
      </c>
      <c r="DP196" s="544">
        <v>-16</v>
      </c>
      <c r="DQ196" s="544">
        <v>0</v>
      </c>
      <c r="DR196" s="544">
        <v>0</v>
      </c>
      <c r="DS196" s="544">
        <v>2673</v>
      </c>
      <c r="DT196" s="544">
        <v>0</v>
      </c>
      <c r="DU196" s="544">
        <v>833089</v>
      </c>
      <c r="DV196" s="463">
        <v>-10594</v>
      </c>
      <c r="DW196" s="235">
        <v>664304</v>
      </c>
      <c r="DX196" s="235">
        <v>26257</v>
      </c>
      <c r="DY196" s="235">
        <v>-11536</v>
      </c>
      <c r="DZ196" s="235">
        <v>-163</v>
      </c>
      <c r="EA196" s="235">
        <v>0</v>
      </c>
      <c r="EB196" s="235">
        <v>86556</v>
      </c>
      <c r="EC196" s="235">
        <v>15202</v>
      </c>
      <c r="ED196" s="235">
        <v>-3677</v>
      </c>
      <c r="EE196" s="235">
        <v>16555</v>
      </c>
      <c r="EF196" s="235">
        <v>298</v>
      </c>
      <c r="EG196" s="235">
        <v>4091</v>
      </c>
      <c r="EH196" s="235">
        <v>1105</v>
      </c>
      <c r="EI196" s="235">
        <v>-7178</v>
      </c>
      <c r="EJ196" s="235">
        <v>0</v>
      </c>
      <c r="EK196" s="235">
        <v>0</v>
      </c>
      <c r="EL196" s="235">
        <v>255</v>
      </c>
      <c r="EM196" s="235">
        <v>21</v>
      </c>
      <c r="EN196" s="235">
        <v>0</v>
      </c>
      <c r="EO196" s="235">
        <v>0</v>
      </c>
      <c r="EP196" s="235">
        <v>0</v>
      </c>
      <c r="EQ196" s="235">
        <v>1805</v>
      </c>
      <c r="ER196" s="235">
        <v>0</v>
      </c>
      <c r="ES196" s="235">
        <v>783301</v>
      </c>
      <c r="ET196" s="254"/>
      <c r="EU196" s="254"/>
      <c r="EV196" s="254"/>
      <c r="EW196" s="254"/>
      <c r="EY196" s="397">
        <v>65.657907479310381</v>
      </c>
      <c r="EZ196" s="226">
        <v>0.31780017483570172</v>
      </c>
      <c r="FA196" s="397">
        <v>-4.839118887389354</v>
      </c>
      <c r="FB196" s="226">
        <v>1.6972676746041509E-2</v>
      </c>
      <c r="FC196" s="221">
        <v>-1.758186590309806E-2</v>
      </c>
      <c r="FD196" s="226">
        <v>-1.8357293618071247E-2</v>
      </c>
      <c r="FE196" s="221">
        <v>2091.1711120020645</v>
      </c>
      <c r="FF196" s="226">
        <v>-0.46591541518708474</v>
      </c>
      <c r="FG196" s="221">
        <v>0.19558274328768918</v>
      </c>
      <c r="FH196" s="226">
        <v>0</v>
      </c>
      <c r="FI196" s="232"/>
      <c r="FJ196" s="393">
        <v>58.56</v>
      </c>
      <c r="FK196" s="430"/>
      <c r="FL196" s="468">
        <v>1.1206120612061208</v>
      </c>
      <c r="FM196" s="469">
        <v>13115.017609342558</v>
      </c>
      <c r="FN196" s="472">
        <v>12.237623762376238</v>
      </c>
      <c r="FO196" s="386">
        <v>601.49056659740791</v>
      </c>
      <c r="FQ196" s="390">
        <v>522.29999999999995</v>
      </c>
      <c r="FR196" s="391">
        <v>193425.09999999998</v>
      </c>
      <c r="FS196" s="392">
        <v>2.2658028533109774E-4</v>
      </c>
      <c r="FT196" s="278">
        <v>3625.2845652975639</v>
      </c>
      <c r="FV196" s="555">
        <v>0</v>
      </c>
      <c r="FW196" s="551">
        <v>0</v>
      </c>
      <c r="FX196" s="547">
        <v>118</v>
      </c>
      <c r="FY196" s="545">
        <v>219</v>
      </c>
      <c r="FZ196" s="555">
        <v>0</v>
      </c>
    </row>
    <row r="197" spans="1:182" x14ac:dyDescent="0.2">
      <c r="A197" s="65">
        <v>194</v>
      </c>
      <c r="B197" s="65">
        <v>724</v>
      </c>
      <c r="C197" s="66">
        <v>6604</v>
      </c>
      <c r="D197" s="67" t="s">
        <v>343</v>
      </c>
      <c r="E197" s="75"/>
      <c r="F197" s="220">
        <v>775.33333333333337</v>
      </c>
      <c r="G197" s="220">
        <v>1556145</v>
      </c>
      <c r="H197" s="214">
        <v>1.64</v>
      </c>
      <c r="I197" s="220">
        <v>948868.90243902442</v>
      </c>
      <c r="J197" s="220">
        <v>187859.66666666666</v>
      </c>
      <c r="K197" s="209">
        <v>0</v>
      </c>
      <c r="L197" s="216">
        <v>1.65</v>
      </c>
      <c r="M197" s="220">
        <v>1565633.6890243904</v>
      </c>
      <c r="N197" s="220">
        <v>157861.63666666666</v>
      </c>
      <c r="O197" s="220">
        <v>568.66666666666663</v>
      </c>
      <c r="P197" s="220">
        <v>1724063.9923577236</v>
      </c>
      <c r="Q197" s="221">
        <v>2223.6422945284485</v>
      </c>
      <c r="R197" s="221">
        <v>2681.4037114060652</v>
      </c>
      <c r="S197" s="221">
        <v>82.928291814827944</v>
      </c>
      <c r="T197" s="381">
        <v>2223.6422945284485</v>
      </c>
      <c r="U197" s="222">
        <v>2746.534559255173</v>
      </c>
      <c r="V197" s="222">
        <v>80.961744575006307</v>
      </c>
      <c r="W197" s="223">
        <v>131319.54353107148</v>
      </c>
      <c r="X197" s="224">
        <v>169.37172424471817</v>
      </c>
      <c r="Y197" s="225">
        <v>89.244823843341578</v>
      </c>
      <c r="Z197" s="223">
        <v>0</v>
      </c>
      <c r="AA197" s="224">
        <v>0</v>
      </c>
      <c r="AB197" s="226">
        <v>89.244823843341578</v>
      </c>
      <c r="AC197" s="227">
        <v>0</v>
      </c>
      <c r="AD197" s="228">
        <v>0</v>
      </c>
      <c r="AE197" s="229">
        <v>0</v>
      </c>
      <c r="AF197" s="230">
        <v>0</v>
      </c>
      <c r="AG197" s="231">
        <v>89.244823843341578</v>
      </c>
      <c r="AH197" s="223">
        <v>131319.54353107148</v>
      </c>
      <c r="AI197" s="224">
        <v>169.37172424471817</v>
      </c>
      <c r="AJ197" s="226">
        <v>89.244823843341578</v>
      </c>
      <c r="AK197" s="232">
        <v>0</v>
      </c>
      <c r="AL197" s="444">
        <v>3.4320722269991402</v>
      </c>
      <c r="AM197" s="232">
        <v>146134.58449133136</v>
      </c>
      <c r="AN197" s="232">
        <v>38.451848667239894</v>
      </c>
      <c r="AO197" s="232">
        <v>163265.3541590478</v>
      </c>
      <c r="AP197" s="223">
        <v>309399.93865037919</v>
      </c>
      <c r="AQ197" s="224">
        <v>82.928291814827944</v>
      </c>
      <c r="AR197" s="224">
        <v>0</v>
      </c>
      <c r="AS197" s="233">
        <v>0</v>
      </c>
      <c r="AT197" s="234">
        <v>309399.93865037919</v>
      </c>
      <c r="AU197" s="254"/>
      <c r="AV197" s="221">
        <v>444.42</v>
      </c>
      <c r="AW197" s="221">
        <v>344573.64</v>
      </c>
      <c r="AX197" s="271">
        <v>4.0723424643621738E-4</v>
      </c>
      <c r="AY197" s="298">
        <v>6413.9393813704237</v>
      </c>
      <c r="AZ197" s="213"/>
      <c r="BA197" s="221">
        <v>38.087808273048488</v>
      </c>
      <c r="BB197" s="272">
        <v>-0.33602518281369709</v>
      </c>
      <c r="BC197" s="221">
        <v>-14.98033760744319</v>
      </c>
      <c r="BD197" s="272">
        <v>-1.0547472444842436</v>
      </c>
      <c r="BE197" s="221">
        <v>-2.3767977594327538E-2</v>
      </c>
      <c r="BF197" s="272">
        <v>-9.2962943584509031E-2</v>
      </c>
      <c r="BG197" s="221">
        <v>7195.532178918128</v>
      </c>
      <c r="BH197" s="272">
        <v>1.0179459280124314</v>
      </c>
      <c r="BI197" s="221">
        <v>-0.62542032472372022</v>
      </c>
      <c r="BJ197" s="445">
        <v>0</v>
      </c>
      <c r="BL197" s="412">
        <v>55</v>
      </c>
      <c r="BM197" s="425"/>
      <c r="BN197" s="235">
        <v>780</v>
      </c>
      <c r="BO197" s="302">
        <v>1.64</v>
      </c>
      <c r="BP197" s="232">
        <v>1.64</v>
      </c>
      <c r="BQ197" s="71">
        <v>116428420</v>
      </c>
      <c r="BR197" s="235">
        <v>780</v>
      </c>
      <c r="BS197" s="302">
        <v>1.64</v>
      </c>
      <c r="BT197" s="232">
        <v>1.64</v>
      </c>
      <c r="BU197" s="71">
        <v>146691640</v>
      </c>
      <c r="BV197" s="235">
        <v>801</v>
      </c>
      <c r="BW197" s="302">
        <v>1.64</v>
      </c>
      <c r="BX197" s="232">
        <v>1.64</v>
      </c>
      <c r="BY197" s="71">
        <v>147714020</v>
      </c>
      <c r="BZ197" s="463">
        <v>-2076</v>
      </c>
      <c r="CA197" s="235">
        <v>1298707</v>
      </c>
      <c r="CB197" s="235">
        <v>18817</v>
      </c>
      <c r="CC197" s="235">
        <v>-25518</v>
      </c>
      <c r="CD197" s="235">
        <v>-731</v>
      </c>
      <c r="CE197" s="235">
        <v>0</v>
      </c>
      <c r="CF197" s="235">
        <v>85197</v>
      </c>
      <c r="CG197" s="235">
        <v>6456</v>
      </c>
      <c r="CH197" s="235">
        <v>-4734</v>
      </c>
      <c r="CI197" s="235">
        <v>18409</v>
      </c>
      <c r="CJ197" s="235">
        <v>1030</v>
      </c>
      <c r="CK197" s="235">
        <v>28835</v>
      </c>
      <c r="CL197" s="235">
        <v>36090</v>
      </c>
      <c r="CM197" s="235">
        <v>0</v>
      </c>
      <c r="CN197" s="235">
        <v>0</v>
      </c>
      <c r="CO197" s="235">
        <v>0</v>
      </c>
      <c r="CP197" s="235">
        <v>379</v>
      </c>
      <c r="CQ197" s="235">
        <v>47</v>
      </c>
      <c r="CR197" s="235">
        <v>0</v>
      </c>
      <c r="CS197" s="235">
        <v>0</v>
      </c>
      <c r="CT197" s="235">
        <v>221</v>
      </c>
      <c r="CU197" s="235">
        <v>4002</v>
      </c>
      <c r="CV197" s="235">
        <v>0</v>
      </c>
      <c r="CW197" s="235">
        <v>1465131</v>
      </c>
      <c r="CX197" s="463">
        <v>-6332</v>
      </c>
      <c r="CY197" s="544">
        <v>1553966</v>
      </c>
      <c r="CZ197" s="544">
        <v>16255</v>
      </c>
      <c r="DA197" s="544">
        <v>-24475</v>
      </c>
      <c r="DB197" s="544">
        <v>-205</v>
      </c>
      <c r="DC197" s="544">
        <v>0</v>
      </c>
      <c r="DD197" s="544">
        <v>71545</v>
      </c>
      <c r="DE197" s="544">
        <v>6869</v>
      </c>
      <c r="DF197" s="544">
        <v>-7379</v>
      </c>
      <c r="DG197" s="544">
        <v>4440</v>
      </c>
      <c r="DH197" s="544">
        <v>1687</v>
      </c>
      <c r="DI197" s="544">
        <v>35067</v>
      </c>
      <c r="DJ197" s="544">
        <v>12879</v>
      </c>
      <c r="DK197" s="544">
        <v>0</v>
      </c>
      <c r="DL197" s="544">
        <v>0</v>
      </c>
      <c r="DM197" s="544">
        <v>0</v>
      </c>
      <c r="DN197" s="544">
        <v>211</v>
      </c>
      <c r="DO197" s="544">
        <v>884</v>
      </c>
      <c r="DP197" s="544">
        <v>0</v>
      </c>
      <c r="DQ197" s="544">
        <v>0</v>
      </c>
      <c r="DR197" s="544">
        <v>-12</v>
      </c>
      <c r="DS197" s="544">
        <v>1803</v>
      </c>
      <c r="DT197" s="544">
        <v>0</v>
      </c>
      <c r="DU197" s="544">
        <v>1667203</v>
      </c>
      <c r="DV197" s="463">
        <v>-15919</v>
      </c>
      <c r="DW197" s="235">
        <v>1423891</v>
      </c>
      <c r="DX197" s="235">
        <v>15245</v>
      </c>
      <c r="DY197" s="235">
        <v>-19840</v>
      </c>
      <c r="DZ197" s="235">
        <v>-89</v>
      </c>
      <c r="EA197" s="235">
        <v>0</v>
      </c>
      <c r="EB197" s="235">
        <v>109905</v>
      </c>
      <c r="EC197" s="235">
        <v>7883</v>
      </c>
      <c r="ED197" s="235">
        <v>-4600</v>
      </c>
      <c r="EE197" s="235">
        <v>3416</v>
      </c>
      <c r="EF197" s="235">
        <v>1349</v>
      </c>
      <c r="EG197" s="235">
        <v>44166</v>
      </c>
      <c r="EH197" s="235">
        <v>5293</v>
      </c>
      <c r="EI197" s="235">
        <v>0</v>
      </c>
      <c r="EJ197" s="235">
        <v>0</v>
      </c>
      <c r="EK197" s="235">
        <v>0</v>
      </c>
      <c r="EL197" s="235">
        <v>472</v>
      </c>
      <c r="EM197" s="235">
        <v>49</v>
      </c>
      <c r="EN197" s="235">
        <v>0</v>
      </c>
      <c r="EO197" s="235">
        <v>0</v>
      </c>
      <c r="EP197" s="235">
        <v>-11</v>
      </c>
      <c r="EQ197" s="235">
        <v>696</v>
      </c>
      <c r="ER197" s="235">
        <v>0</v>
      </c>
      <c r="ES197" s="235">
        <v>1571906</v>
      </c>
      <c r="ET197" s="254"/>
      <c r="EU197" s="254"/>
      <c r="EV197" s="254"/>
      <c r="EW197" s="254"/>
      <c r="EY197" s="397">
        <v>38.358721826913524</v>
      </c>
      <c r="EZ197" s="226">
        <v>-0.32552847501375332</v>
      </c>
      <c r="FA197" s="397">
        <v>-22.57922837639607</v>
      </c>
      <c r="FB197" s="226">
        <v>-1.2258883786165369</v>
      </c>
      <c r="FC197" s="221">
        <v>-2.2644913108773101E-2</v>
      </c>
      <c r="FD197" s="226">
        <v>-3.0935277193646245E-2</v>
      </c>
      <c r="FE197" s="221">
        <v>7439.7372905982947</v>
      </c>
      <c r="FF197" s="226">
        <v>1.0585737870101881</v>
      </c>
      <c r="FG197" s="221">
        <v>-0.66023147945853111</v>
      </c>
      <c r="FH197" s="226">
        <v>0</v>
      </c>
      <c r="FI197" s="232"/>
      <c r="FJ197" s="393">
        <v>55</v>
      </c>
      <c r="FK197" s="430"/>
      <c r="FL197" s="468">
        <v>3.3811944091486659</v>
      </c>
      <c r="FM197" s="469">
        <v>145207.61216213356</v>
      </c>
      <c r="FN197" s="472">
        <v>37.881829733163912</v>
      </c>
      <c r="FO197" s="386">
        <v>160096.00842445763</v>
      </c>
      <c r="FQ197" s="390">
        <v>455.11</v>
      </c>
      <c r="FR197" s="391">
        <v>358171.57</v>
      </c>
      <c r="FS197" s="392">
        <v>4.1956610868024505E-4</v>
      </c>
      <c r="FT197" s="278">
        <v>6713.057738883921</v>
      </c>
      <c r="FV197" s="555">
        <v>0</v>
      </c>
      <c r="FW197" s="551">
        <v>0</v>
      </c>
      <c r="FX197" s="547">
        <v>1706</v>
      </c>
      <c r="FY197" s="545">
        <v>2438</v>
      </c>
      <c r="FZ197" s="555">
        <v>0</v>
      </c>
    </row>
    <row r="198" spans="1:182" x14ac:dyDescent="0.2">
      <c r="A198" s="65">
        <v>195</v>
      </c>
      <c r="B198" s="65">
        <v>357</v>
      </c>
      <c r="C198" s="66">
        <v>2107</v>
      </c>
      <c r="D198" s="67" t="s">
        <v>113</v>
      </c>
      <c r="E198" s="75"/>
      <c r="F198" s="220">
        <v>864.33333333333337</v>
      </c>
      <c r="G198" s="220">
        <v>1695219.3333333333</v>
      </c>
      <c r="H198" s="214">
        <v>1.75</v>
      </c>
      <c r="I198" s="220">
        <v>968696.76190476178</v>
      </c>
      <c r="J198" s="220">
        <v>149374.33333333334</v>
      </c>
      <c r="K198" s="209">
        <v>0</v>
      </c>
      <c r="L198" s="216">
        <v>1.65</v>
      </c>
      <c r="M198" s="220">
        <v>1598349.6571428571</v>
      </c>
      <c r="N198" s="220">
        <v>131714.27666666664</v>
      </c>
      <c r="O198" s="220">
        <v>86.333333333333329</v>
      </c>
      <c r="P198" s="220">
        <v>1730150.2671428572</v>
      </c>
      <c r="Q198" s="221">
        <v>2001.7164679631976</v>
      </c>
      <c r="R198" s="221">
        <v>2681.4037114060652</v>
      </c>
      <c r="S198" s="221">
        <v>74.651812386488587</v>
      </c>
      <c r="T198" s="381">
        <v>2001.7164679631976</v>
      </c>
      <c r="U198" s="222">
        <v>2746.534559255173</v>
      </c>
      <c r="V198" s="222">
        <v>72.881532155416934</v>
      </c>
      <c r="W198" s="223">
        <v>217366.24607717383</v>
      </c>
      <c r="X198" s="224">
        <v>251.48428007386096</v>
      </c>
      <c r="Y198" s="225">
        <v>84.030641803487811</v>
      </c>
      <c r="Z198" s="223">
        <v>45642</v>
      </c>
      <c r="AA198" s="224">
        <v>52.806016197454682</v>
      </c>
      <c r="AB198" s="226">
        <v>85.999984054072101</v>
      </c>
      <c r="AC198" s="227">
        <v>0</v>
      </c>
      <c r="AD198" s="228">
        <v>0</v>
      </c>
      <c r="AE198" s="229">
        <v>45642</v>
      </c>
      <c r="AF198" s="230">
        <v>52.806016197454682</v>
      </c>
      <c r="AG198" s="231">
        <v>85.999984054072101</v>
      </c>
      <c r="AH198" s="223">
        <v>263008.24607717386</v>
      </c>
      <c r="AI198" s="224">
        <v>304.29029627131564</v>
      </c>
      <c r="AJ198" s="226">
        <v>85.999984054072101</v>
      </c>
      <c r="AK198" s="232">
        <v>0</v>
      </c>
      <c r="AL198" s="444">
        <v>1.4334747396837639</v>
      </c>
      <c r="AM198" s="232">
        <v>48234.648875293991</v>
      </c>
      <c r="AN198" s="232">
        <v>25.077130736598534</v>
      </c>
      <c r="AO198" s="232">
        <v>88977.82350903489</v>
      </c>
      <c r="AP198" s="223">
        <v>137212.4723843289</v>
      </c>
      <c r="AQ198" s="224">
        <v>74.651812386488587</v>
      </c>
      <c r="AR198" s="224">
        <v>0</v>
      </c>
      <c r="AS198" s="233">
        <v>0</v>
      </c>
      <c r="AT198" s="234">
        <v>137212.4723843289</v>
      </c>
      <c r="AU198" s="254"/>
      <c r="AV198" s="221">
        <v>326.7</v>
      </c>
      <c r="AW198" s="221">
        <v>282377.7</v>
      </c>
      <c r="AX198" s="271">
        <v>3.3372799460194418E-4</v>
      </c>
      <c r="AY198" s="298">
        <v>5256.2159149806212</v>
      </c>
      <c r="AZ198" s="213"/>
      <c r="BA198" s="221">
        <v>31.491633948766118</v>
      </c>
      <c r="BB198" s="272">
        <v>-0.49377463102735714</v>
      </c>
      <c r="BC198" s="221">
        <v>-5.511664763203771</v>
      </c>
      <c r="BD198" s="272">
        <v>-0.13543755616012193</v>
      </c>
      <c r="BE198" s="221">
        <v>-0.41726258413243072</v>
      </c>
      <c r="BF198" s="272">
        <v>-0.99610732678361458</v>
      </c>
      <c r="BG198" s="221">
        <v>3742.6089327645113</v>
      </c>
      <c r="BH198" s="272">
        <v>3.0119674587684966E-2</v>
      </c>
      <c r="BI198" s="221">
        <v>-0.41385979713969467</v>
      </c>
      <c r="BJ198" s="445">
        <v>0</v>
      </c>
      <c r="BL198" s="412">
        <v>52</v>
      </c>
      <c r="BM198" s="425"/>
      <c r="BN198" s="235">
        <v>860</v>
      </c>
      <c r="BO198" s="302">
        <v>1.75</v>
      </c>
      <c r="BP198" s="232">
        <v>1.75</v>
      </c>
      <c r="BQ198" s="71">
        <v>102308630</v>
      </c>
      <c r="BR198" s="235">
        <v>874</v>
      </c>
      <c r="BS198" s="302">
        <v>1.75</v>
      </c>
      <c r="BT198" s="232">
        <v>1.75</v>
      </c>
      <c r="BU198" s="71">
        <v>114274780</v>
      </c>
      <c r="BV198" s="235">
        <v>865</v>
      </c>
      <c r="BW198" s="302">
        <v>1.75</v>
      </c>
      <c r="BX198" s="232">
        <v>1.75</v>
      </c>
      <c r="BY198" s="71">
        <v>114822820</v>
      </c>
      <c r="BZ198" s="463">
        <v>-22636</v>
      </c>
      <c r="CA198" s="235">
        <v>1540756</v>
      </c>
      <c r="CB198" s="235">
        <v>19326</v>
      </c>
      <c r="CC198" s="235">
        <v>-45522</v>
      </c>
      <c r="CD198" s="235">
        <v>-43</v>
      </c>
      <c r="CE198" s="235">
        <v>0</v>
      </c>
      <c r="CF198" s="235">
        <v>169722</v>
      </c>
      <c r="CG198" s="235">
        <v>6009</v>
      </c>
      <c r="CH198" s="235">
        <v>-6196</v>
      </c>
      <c r="CI198" s="235">
        <v>3788</v>
      </c>
      <c r="CJ198" s="235">
        <v>0</v>
      </c>
      <c r="CK198" s="235">
        <v>1669</v>
      </c>
      <c r="CL198" s="235">
        <v>9856</v>
      </c>
      <c r="CM198" s="235">
        <v>0</v>
      </c>
      <c r="CN198" s="235">
        <v>0</v>
      </c>
      <c r="CO198" s="235">
        <v>0</v>
      </c>
      <c r="CP198" s="235">
        <v>317</v>
      </c>
      <c r="CQ198" s="235">
        <v>4</v>
      </c>
      <c r="CR198" s="235">
        <v>0</v>
      </c>
      <c r="CS198" s="235">
        <v>0</v>
      </c>
      <c r="CT198" s="235">
        <v>0</v>
      </c>
      <c r="CU198" s="235">
        <v>2613</v>
      </c>
      <c r="CV198" s="235">
        <v>0</v>
      </c>
      <c r="CW198" s="235">
        <v>1679663</v>
      </c>
      <c r="CX198" s="463">
        <v>-17854</v>
      </c>
      <c r="CY198" s="544">
        <v>1654914</v>
      </c>
      <c r="CZ198" s="544">
        <v>17100</v>
      </c>
      <c r="DA198" s="544">
        <v>-58687</v>
      </c>
      <c r="DB198" s="544">
        <v>0</v>
      </c>
      <c r="DC198" s="544">
        <v>0</v>
      </c>
      <c r="DD198" s="544">
        <v>217209</v>
      </c>
      <c r="DE198" s="544">
        <v>4897</v>
      </c>
      <c r="DF198" s="544">
        <v>-8947</v>
      </c>
      <c r="DG198" s="544">
        <v>1080</v>
      </c>
      <c r="DH198" s="544">
        <v>0</v>
      </c>
      <c r="DI198" s="544">
        <v>633</v>
      </c>
      <c r="DJ198" s="544">
        <v>2012</v>
      </c>
      <c r="DK198" s="544">
        <v>0</v>
      </c>
      <c r="DL198" s="544">
        <v>0</v>
      </c>
      <c r="DM198" s="544">
        <v>0</v>
      </c>
      <c r="DN198" s="544">
        <v>-221</v>
      </c>
      <c r="DO198" s="544">
        <v>6</v>
      </c>
      <c r="DP198" s="544">
        <v>0</v>
      </c>
      <c r="DQ198" s="544">
        <v>0</v>
      </c>
      <c r="DR198" s="544">
        <v>0</v>
      </c>
      <c r="DS198" s="544">
        <v>2493</v>
      </c>
      <c r="DT198" s="544">
        <v>0</v>
      </c>
      <c r="DU198" s="544">
        <v>1814635</v>
      </c>
      <c r="DV198" s="463">
        <v>-9873</v>
      </c>
      <c r="DW198" s="235">
        <v>1621328</v>
      </c>
      <c r="DX198" s="235">
        <v>8940</v>
      </c>
      <c r="DY198" s="235">
        <v>-72631</v>
      </c>
      <c r="DZ198" s="235">
        <v>-1134</v>
      </c>
      <c r="EA198" s="235">
        <v>0</v>
      </c>
      <c r="EB198" s="235">
        <v>204311</v>
      </c>
      <c r="EC198" s="235">
        <v>5314</v>
      </c>
      <c r="ED198" s="235">
        <v>-11361</v>
      </c>
      <c r="EE198" s="235">
        <v>2048</v>
      </c>
      <c r="EF198" s="235">
        <v>0</v>
      </c>
      <c r="EG198" s="235">
        <v>981</v>
      </c>
      <c r="EH198" s="235">
        <v>3922</v>
      </c>
      <c r="EI198" s="235">
        <v>0</v>
      </c>
      <c r="EJ198" s="235">
        <v>0</v>
      </c>
      <c r="EK198" s="235">
        <v>0</v>
      </c>
      <c r="EL198" s="235">
        <v>5</v>
      </c>
      <c r="EM198" s="235">
        <v>0</v>
      </c>
      <c r="EN198" s="235">
        <v>0</v>
      </c>
      <c r="EO198" s="235">
        <v>0</v>
      </c>
      <c r="EP198" s="235">
        <v>0</v>
      </c>
      <c r="EQ198" s="235">
        <v>2669</v>
      </c>
      <c r="ER198" s="235">
        <v>0</v>
      </c>
      <c r="ES198" s="235">
        <v>1754519</v>
      </c>
      <c r="ET198" s="254"/>
      <c r="EU198" s="254"/>
      <c r="EV198" s="254"/>
      <c r="EW198" s="254"/>
      <c r="EY198" s="397">
        <v>31.293667024766393</v>
      </c>
      <c r="EZ198" s="226">
        <v>-0.4920225318274466</v>
      </c>
      <c r="FA198" s="397">
        <v>-4.9500400846161741</v>
      </c>
      <c r="FB198" s="226">
        <v>9.2016065430737173E-3</v>
      </c>
      <c r="FC198" s="221">
        <v>-0.32492507869599924</v>
      </c>
      <c r="FD198" s="226">
        <v>-0.78188125962821087</v>
      </c>
      <c r="FE198" s="221">
        <v>3942.7802983786491</v>
      </c>
      <c r="FF198" s="226">
        <v>6.1844383806602614E-2</v>
      </c>
      <c r="FG198" s="221">
        <v>-0.33163664217979655</v>
      </c>
      <c r="FH198" s="226">
        <v>0</v>
      </c>
      <c r="FI198" s="232"/>
      <c r="FJ198" s="393">
        <v>52</v>
      </c>
      <c r="FK198" s="430"/>
      <c r="FL198" s="468">
        <v>1.4301654482493267</v>
      </c>
      <c r="FM198" s="469">
        <v>48367.621747592122</v>
      </c>
      <c r="FN198" s="472">
        <v>25.019238168526357</v>
      </c>
      <c r="FO198" s="386">
        <v>88544.738705218901</v>
      </c>
      <c r="FQ198" s="390">
        <v>289.57</v>
      </c>
      <c r="FR198" s="391">
        <v>250864.14333333334</v>
      </c>
      <c r="FS198" s="392">
        <v>2.9386501118938588E-4</v>
      </c>
      <c r="FT198" s="278">
        <v>4701.8401790301741</v>
      </c>
      <c r="FV198" s="555">
        <v>0</v>
      </c>
      <c r="FW198" s="551">
        <v>0</v>
      </c>
      <c r="FX198" s="547">
        <v>259</v>
      </c>
      <c r="FY198" s="545">
        <v>252</v>
      </c>
      <c r="FZ198" s="555">
        <v>0</v>
      </c>
    </row>
    <row r="199" spans="1:182" x14ac:dyDescent="0.2">
      <c r="A199" s="65">
        <v>196</v>
      </c>
      <c r="B199" s="65">
        <v>983</v>
      </c>
      <c r="C199" s="66">
        <v>4513</v>
      </c>
      <c r="D199" s="67" t="s">
        <v>243</v>
      </c>
      <c r="E199" s="75"/>
      <c r="F199" s="220">
        <v>1763</v>
      </c>
      <c r="G199" s="220">
        <v>3899650.6666666665</v>
      </c>
      <c r="H199" s="214">
        <v>1.5566666666666666</v>
      </c>
      <c r="I199" s="220">
        <v>2505441.6557623851</v>
      </c>
      <c r="J199" s="220">
        <v>544347.33333333337</v>
      </c>
      <c r="K199" s="209">
        <v>0</v>
      </c>
      <c r="L199" s="216">
        <v>1.65</v>
      </c>
      <c r="M199" s="220">
        <v>4133978.7320079352</v>
      </c>
      <c r="N199" s="220">
        <v>443743.66666666669</v>
      </c>
      <c r="O199" s="220">
        <v>12618.666666666666</v>
      </c>
      <c r="P199" s="220">
        <v>4590341.0653412677</v>
      </c>
      <c r="Q199" s="221">
        <v>2603.7101902105887</v>
      </c>
      <c r="R199" s="221">
        <v>2681.4037114060652</v>
      </c>
      <c r="S199" s="221">
        <v>97.102505644152487</v>
      </c>
      <c r="T199" s="381">
        <v>2603.7101902105887</v>
      </c>
      <c r="U199" s="222">
        <v>2746.534559255173</v>
      </c>
      <c r="V199" s="222">
        <v>94.7998335370185</v>
      </c>
      <c r="W199" s="223">
        <v>50680.26081102126</v>
      </c>
      <c r="X199" s="224">
        <v>28.746602842326297</v>
      </c>
      <c r="Y199" s="225">
        <v>98.174578555816069</v>
      </c>
      <c r="Z199" s="223">
        <v>0</v>
      </c>
      <c r="AA199" s="224">
        <v>0</v>
      </c>
      <c r="AB199" s="226">
        <v>98.174578555816069</v>
      </c>
      <c r="AC199" s="227">
        <v>0</v>
      </c>
      <c r="AD199" s="228">
        <v>0</v>
      </c>
      <c r="AE199" s="229">
        <v>0</v>
      </c>
      <c r="AF199" s="230">
        <v>0</v>
      </c>
      <c r="AG199" s="231">
        <v>98.174578555816069</v>
      </c>
      <c r="AH199" s="223">
        <v>50680.26081102126</v>
      </c>
      <c r="AI199" s="224">
        <v>28.746602842326297</v>
      </c>
      <c r="AJ199" s="226">
        <v>98.174578555816069</v>
      </c>
      <c r="AK199" s="232">
        <v>0</v>
      </c>
      <c r="AL199" s="444">
        <v>0.47929665343165062</v>
      </c>
      <c r="AM199" s="232">
        <v>0</v>
      </c>
      <c r="AN199" s="232">
        <v>17.425411230856493</v>
      </c>
      <c r="AO199" s="232">
        <v>72931.964170725623</v>
      </c>
      <c r="AP199" s="223">
        <v>72931.964170725623</v>
      </c>
      <c r="AQ199" s="224">
        <v>97.102505644152487</v>
      </c>
      <c r="AR199" s="224">
        <v>0</v>
      </c>
      <c r="AS199" s="233">
        <v>0</v>
      </c>
      <c r="AT199" s="234">
        <v>72931.964170725623</v>
      </c>
      <c r="AU199" s="254"/>
      <c r="AV199" s="221">
        <v>512.39</v>
      </c>
      <c r="AW199" s="221">
        <v>903343.57</v>
      </c>
      <c r="AX199" s="271">
        <v>1.0676163098313392E-3</v>
      </c>
      <c r="AY199" s="298">
        <v>16814.95687984359</v>
      </c>
      <c r="AZ199" s="213"/>
      <c r="BA199" s="221">
        <v>46.216640613136725</v>
      </c>
      <c r="BB199" s="272">
        <v>-0.14162176755681122</v>
      </c>
      <c r="BC199" s="221">
        <v>-2.9516863621343443E-2</v>
      </c>
      <c r="BD199" s="272">
        <v>0.3968220075418793</v>
      </c>
      <c r="BE199" s="221">
        <v>1.2634652801298074E-2</v>
      </c>
      <c r="BF199" s="272">
        <v>-9.4120368396188731E-3</v>
      </c>
      <c r="BG199" s="221">
        <v>1603.4250907698677</v>
      </c>
      <c r="BH199" s="272">
        <v>-0.58186669446301942</v>
      </c>
      <c r="BI199" s="221">
        <v>0.20691372440211714</v>
      </c>
      <c r="BJ199" s="445">
        <v>0</v>
      </c>
      <c r="BL199" s="412">
        <v>199.8</v>
      </c>
      <c r="BM199" s="425"/>
      <c r="BN199" s="235">
        <v>1776</v>
      </c>
      <c r="BO199" s="302">
        <v>1.59</v>
      </c>
      <c r="BP199" s="232">
        <v>1.59</v>
      </c>
      <c r="BQ199" s="71">
        <v>348207180</v>
      </c>
      <c r="BR199" s="235">
        <v>1760</v>
      </c>
      <c r="BS199" s="302">
        <v>1.59</v>
      </c>
      <c r="BT199" s="232">
        <v>1.59</v>
      </c>
      <c r="BU199" s="71">
        <v>373512184</v>
      </c>
      <c r="BV199" s="235">
        <v>1786</v>
      </c>
      <c r="BW199" s="302">
        <v>1.59</v>
      </c>
      <c r="BX199" s="232">
        <v>1.59</v>
      </c>
      <c r="BY199" s="71">
        <v>380509694</v>
      </c>
      <c r="BZ199" s="463">
        <v>-63750</v>
      </c>
      <c r="CA199" s="235">
        <v>3091256</v>
      </c>
      <c r="CB199" s="235">
        <v>43632</v>
      </c>
      <c r="CC199" s="235">
        <v>-58101</v>
      </c>
      <c r="CD199" s="235">
        <v>0</v>
      </c>
      <c r="CE199" s="235">
        <v>0</v>
      </c>
      <c r="CF199" s="235">
        <v>191516</v>
      </c>
      <c r="CG199" s="235">
        <v>18869</v>
      </c>
      <c r="CH199" s="235">
        <v>-5526</v>
      </c>
      <c r="CI199" s="235">
        <v>59182</v>
      </c>
      <c r="CJ199" s="235">
        <v>0</v>
      </c>
      <c r="CK199" s="235">
        <v>1043068</v>
      </c>
      <c r="CL199" s="235">
        <v>37445</v>
      </c>
      <c r="CM199" s="235">
        <v>-97000</v>
      </c>
      <c r="CN199" s="235">
        <v>0</v>
      </c>
      <c r="CO199" s="235">
        <v>0</v>
      </c>
      <c r="CP199" s="235">
        <v>7034</v>
      </c>
      <c r="CQ199" s="235">
        <v>1390</v>
      </c>
      <c r="CR199" s="235">
        <v>-99</v>
      </c>
      <c r="CS199" s="235">
        <v>0</v>
      </c>
      <c r="CT199" s="235">
        <v>8731</v>
      </c>
      <c r="CU199" s="235">
        <v>4933</v>
      </c>
      <c r="CV199" s="235">
        <v>0</v>
      </c>
      <c r="CW199" s="235">
        <v>4282580</v>
      </c>
      <c r="CX199" s="463">
        <v>-40012</v>
      </c>
      <c r="CY199" s="544">
        <v>3162175</v>
      </c>
      <c r="CZ199" s="544">
        <v>51031</v>
      </c>
      <c r="DA199" s="544">
        <v>-73755</v>
      </c>
      <c r="DB199" s="544">
        <v>0</v>
      </c>
      <c r="DC199" s="544">
        <v>0</v>
      </c>
      <c r="DD199" s="544">
        <v>279330</v>
      </c>
      <c r="DE199" s="544">
        <v>17276</v>
      </c>
      <c r="DF199" s="544">
        <v>-7137</v>
      </c>
      <c r="DG199" s="544">
        <v>79481</v>
      </c>
      <c r="DH199" s="544">
        <v>0</v>
      </c>
      <c r="DI199" s="544">
        <v>244106</v>
      </c>
      <c r="DJ199" s="544">
        <v>34353</v>
      </c>
      <c r="DK199" s="544">
        <v>-135074</v>
      </c>
      <c r="DL199" s="544">
        <v>0</v>
      </c>
      <c r="DM199" s="544">
        <v>0</v>
      </c>
      <c r="DN199" s="544">
        <v>2295</v>
      </c>
      <c r="DO199" s="544">
        <v>387</v>
      </c>
      <c r="DP199" s="544">
        <v>-466</v>
      </c>
      <c r="DQ199" s="544">
        <v>0</v>
      </c>
      <c r="DR199" s="544">
        <v>36821</v>
      </c>
      <c r="DS199" s="544">
        <v>10691</v>
      </c>
      <c r="DT199" s="544">
        <v>0</v>
      </c>
      <c r="DU199" s="544">
        <v>3661502</v>
      </c>
      <c r="DV199" s="463">
        <v>-37037</v>
      </c>
      <c r="DW199" s="235">
        <v>3204025</v>
      </c>
      <c r="DX199" s="235">
        <v>59781</v>
      </c>
      <c r="DY199" s="235">
        <v>-47742</v>
      </c>
      <c r="DZ199" s="235">
        <v>0</v>
      </c>
      <c r="EA199" s="235">
        <v>0</v>
      </c>
      <c r="EB199" s="235">
        <v>323427</v>
      </c>
      <c r="EC199" s="235">
        <v>19836</v>
      </c>
      <c r="ED199" s="235">
        <v>-7013</v>
      </c>
      <c r="EE199" s="235">
        <v>52943</v>
      </c>
      <c r="EF199" s="235">
        <v>0</v>
      </c>
      <c r="EG199" s="235">
        <v>1123980</v>
      </c>
      <c r="EH199" s="235">
        <v>41847</v>
      </c>
      <c r="EI199" s="235">
        <v>-93671</v>
      </c>
      <c r="EJ199" s="235">
        <v>0</v>
      </c>
      <c r="EK199" s="235">
        <v>0</v>
      </c>
      <c r="EL199" s="235">
        <v>2906</v>
      </c>
      <c r="EM199" s="235">
        <v>358</v>
      </c>
      <c r="EN199" s="235">
        <v>-62</v>
      </c>
      <c r="EO199" s="235">
        <v>0</v>
      </c>
      <c r="EP199" s="235">
        <v>-34416</v>
      </c>
      <c r="EQ199" s="235">
        <v>40571</v>
      </c>
      <c r="ER199" s="235">
        <v>0</v>
      </c>
      <c r="ES199" s="235">
        <v>4649733</v>
      </c>
      <c r="ET199" s="254"/>
      <c r="EU199" s="254"/>
      <c r="EV199" s="254"/>
      <c r="EW199" s="254"/>
      <c r="EY199" s="397">
        <v>45.536568243902131</v>
      </c>
      <c r="EZ199" s="226">
        <v>-0.15637638736301435</v>
      </c>
      <c r="FA199" s="397">
        <v>-0.22038257641090953</v>
      </c>
      <c r="FB199" s="226">
        <v>0.34055847476275625</v>
      </c>
      <c r="FC199" s="221">
        <v>-5.6759117086859774E-2</v>
      </c>
      <c r="FD199" s="226">
        <v>-0.11568421985592987</v>
      </c>
      <c r="FE199" s="221">
        <v>1619.5640361384148</v>
      </c>
      <c r="FF199" s="226">
        <v>-0.60033646763868964</v>
      </c>
      <c r="FG199" s="221">
        <v>0.16720858379562542</v>
      </c>
      <c r="FH199" s="226">
        <v>0</v>
      </c>
      <c r="FI199" s="232"/>
      <c r="FJ199" s="393">
        <v>205.2</v>
      </c>
      <c r="FK199" s="430"/>
      <c r="FL199" s="468">
        <v>0.47632468996617811</v>
      </c>
      <c r="FM199" s="469">
        <v>0</v>
      </c>
      <c r="FN199" s="472">
        <v>17.317361894024803</v>
      </c>
      <c r="FO199" s="386">
        <v>73794.992620046542</v>
      </c>
      <c r="FQ199" s="390">
        <v>511.69</v>
      </c>
      <c r="FR199" s="391">
        <v>907738.05999999994</v>
      </c>
      <c r="FS199" s="392">
        <v>1.0633343275546821E-3</v>
      </c>
      <c r="FT199" s="278">
        <v>17013.349240874915</v>
      </c>
      <c r="FV199" s="555">
        <v>0</v>
      </c>
      <c r="FW199" s="551">
        <v>0</v>
      </c>
      <c r="FX199" s="547">
        <v>37856</v>
      </c>
      <c r="FY199" s="545">
        <v>40562</v>
      </c>
      <c r="FZ199" s="555">
        <v>0</v>
      </c>
    </row>
    <row r="200" spans="1:182" x14ac:dyDescent="0.2">
      <c r="A200" s="65">
        <v>197</v>
      </c>
      <c r="B200" s="65">
        <v>418</v>
      </c>
      <c r="C200" s="66">
        <v>4218</v>
      </c>
      <c r="D200" s="67" t="s">
        <v>211</v>
      </c>
      <c r="E200" s="75"/>
      <c r="F200" s="220">
        <v>2903.6666666666665</v>
      </c>
      <c r="G200" s="220">
        <v>5352981</v>
      </c>
      <c r="H200" s="214">
        <v>1.8999999999999997</v>
      </c>
      <c r="I200" s="220">
        <v>2815260.2928273748</v>
      </c>
      <c r="J200" s="220">
        <v>452545.33333333331</v>
      </c>
      <c r="K200" s="209">
        <v>0</v>
      </c>
      <c r="L200" s="216">
        <v>1.65</v>
      </c>
      <c r="M200" s="220">
        <v>4645179.4831651682</v>
      </c>
      <c r="N200" s="220">
        <v>505870.57666666666</v>
      </c>
      <c r="O200" s="220">
        <v>2408.3333333333335</v>
      </c>
      <c r="P200" s="220">
        <v>5153458.3931651674</v>
      </c>
      <c r="Q200" s="221">
        <v>1774.8106049242915</v>
      </c>
      <c r="R200" s="221">
        <v>2681.4037114060652</v>
      </c>
      <c r="S200" s="221">
        <v>66.189607979382657</v>
      </c>
      <c r="T200" s="381">
        <v>1774.8106049242915</v>
      </c>
      <c r="U200" s="222">
        <v>2746.534559255173</v>
      </c>
      <c r="V200" s="222">
        <v>64.619999007243464</v>
      </c>
      <c r="W200" s="223">
        <v>974004.34790273663</v>
      </c>
      <c r="X200" s="224">
        <v>335.43944939825622</v>
      </c>
      <c r="Y200" s="225">
        <v>78.699453027011074</v>
      </c>
      <c r="Z200" s="223">
        <v>568413</v>
      </c>
      <c r="AA200" s="224">
        <v>195.75697394099416</v>
      </c>
      <c r="AB200" s="226">
        <v>85.999993900744101</v>
      </c>
      <c r="AC200" s="227">
        <v>0</v>
      </c>
      <c r="AD200" s="228">
        <v>0</v>
      </c>
      <c r="AE200" s="229">
        <v>568413</v>
      </c>
      <c r="AF200" s="230">
        <v>195.75697394099416</v>
      </c>
      <c r="AG200" s="231">
        <v>85.999993900744101</v>
      </c>
      <c r="AH200" s="223">
        <v>1542417.3479027366</v>
      </c>
      <c r="AI200" s="224">
        <v>531.19642333925037</v>
      </c>
      <c r="AJ200" s="226">
        <v>85.999993900744101</v>
      </c>
      <c r="AK200" s="232">
        <v>0</v>
      </c>
      <c r="AL200" s="444">
        <v>0.48697049707266676</v>
      </c>
      <c r="AM200" s="232">
        <v>0</v>
      </c>
      <c r="AN200" s="232">
        <v>12.08540925266904</v>
      </c>
      <c r="AO200" s="232">
        <v>0</v>
      </c>
      <c r="AP200" s="223">
        <v>0</v>
      </c>
      <c r="AQ200" s="224">
        <v>66.189607979382657</v>
      </c>
      <c r="AR200" s="224">
        <v>0</v>
      </c>
      <c r="AS200" s="233">
        <v>0</v>
      </c>
      <c r="AT200" s="234">
        <v>0</v>
      </c>
      <c r="AU200" s="254"/>
      <c r="AV200" s="221">
        <v>1451.45</v>
      </c>
      <c r="AW200" s="221">
        <v>4214526.9833333334</v>
      </c>
      <c r="AX200" s="271">
        <v>4.9809373698546829E-3</v>
      </c>
      <c r="AY200" s="298">
        <v>78449.763575211255</v>
      </c>
      <c r="AZ200" s="213"/>
      <c r="BA200" s="221">
        <v>62.27675276467054</v>
      </c>
      <c r="BB200" s="272">
        <v>0.24246053615483071</v>
      </c>
      <c r="BC200" s="221">
        <v>0.4203448055460548</v>
      </c>
      <c r="BD200" s="272">
        <v>0.44049889845092094</v>
      </c>
      <c r="BE200" s="221">
        <v>0.23976778033467702</v>
      </c>
      <c r="BF200" s="272">
        <v>0.51190135592820196</v>
      </c>
      <c r="BG200" s="221">
        <v>1712.2551012293754</v>
      </c>
      <c r="BH200" s="272">
        <v>-0.55073216472444309</v>
      </c>
      <c r="BI200" s="221">
        <v>0.43639823881459916</v>
      </c>
      <c r="BJ200" s="445">
        <v>0</v>
      </c>
      <c r="BL200" s="412">
        <v>448.13</v>
      </c>
      <c r="BM200" s="425"/>
      <c r="BN200" s="235">
        <v>2902</v>
      </c>
      <c r="BO200" s="302">
        <v>1.88</v>
      </c>
      <c r="BP200" s="232">
        <v>1.88</v>
      </c>
      <c r="BQ200" s="71">
        <v>400002780</v>
      </c>
      <c r="BR200" s="235">
        <v>2920</v>
      </c>
      <c r="BS200" s="302">
        <v>1.88</v>
      </c>
      <c r="BT200" s="232">
        <v>1.88</v>
      </c>
      <c r="BU200" s="71">
        <v>415666210</v>
      </c>
      <c r="BV200" s="235">
        <v>2869</v>
      </c>
      <c r="BW200" s="302">
        <v>1.88</v>
      </c>
      <c r="BX200" s="232">
        <v>1.88</v>
      </c>
      <c r="BY200" s="71">
        <v>418990450</v>
      </c>
      <c r="BZ200" s="463">
        <v>-99790</v>
      </c>
      <c r="CA200" s="235">
        <v>4532844</v>
      </c>
      <c r="CB200" s="235">
        <v>151300</v>
      </c>
      <c r="CC200" s="235">
        <v>-68391</v>
      </c>
      <c r="CD200" s="235">
        <v>-649</v>
      </c>
      <c r="CE200" s="235">
        <v>0</v>
      </c>
      <c r="CF200" s="235">
        <v>323610</v>
      </c>
      <c r="CG200" s="235">
        <v>28847</v>
      </c>
      <c r="CH200" s="235">
        <v>-15438</v>
      </c>
      <c r="CI200" s="235">
        <v>79991</v>
      </c>
      <c r="CJ200" s="235">
        <v>2149</v>
      </c>
      <c r="CK200" s="235">
        <v>77319</v>
      </c>
      <c r="CL200" s="235">
        <v>40105</v>
      </c>
      <c r="CM200" s="235">
        <v>-3331</v>
      </c>
      <c r="CN200" s="235">
        <v>0</v>
      </c>
      <c r="CO200" s="235">
        <v>0</v>
      </c>
      <c r="CP200" s="235">
        <v>1417</v>
      </c>
      <c r="CQ200" s="235">
        <v>5493</v>
      </c>
      <c r="CR200" s="235">
        <v>-712</v>
      </c>
      <c r="CS200" s="235">
        <v>0</v>
      </c>
      <c r="CT200" s="235">
        <v>275</v>
      </c>
      <c r="CU200" s="235">
        <v>37508</v>
      </c>
      <c r="CV200" s="235">
        <v>0</v>
      </c>
      <c r="CW200" s="235">
        <v>5092547</v>
      </c>
      <c r="CX200" s="463">
        <v>-80789</v>
      </c>
      <c r="CY200" s="544">
        <v>4486815</v>
      </c>
      <c r="CZ200" s="544">
        <v>212195</v>
      </c>
      <c r="DA200" s="544">
        <v>-93317</v>
      </c>
      <c r="DB200" s="544">
        <v>-471</v>
      </c>
      <c r="DC200" s="544">
        <v>0</v>
      </c>
      <c r="DD200" s="544">
        <v>347344</v>
      </c>
      <c r="DE200" s="544">
        <v>29561</v>
      </c>
      <c r="DF200" s="544">
        <v>-17408</v>
      </c>
      <c r="DG200" s="544">
        <v>41532</v>
      </c>
      <c r="DH200" s="544">
        <v>1776</v>
      </c>
      <c r="DI200" s="544">
        <v>96344</v>
      </c>
      <c r="DJ200" s="544">
        <v>67947</v>
      </c>
      <c r="DK200" s="544">
        <v>-3573</v>
      </c>
      <c r="DL200" s="544">
        <v>0</v>
      </c>
      <c r="DM200" s="544">
        <v>0</v>
      </c>
      <c r="DN200" s="544">
        <v>3476</v>
      </c>
      <c r="DO200" s="544">
        <v>1463</v>
      </c>
      <c r="DP200" s="544">
        <v>-761</v>
      </c>
      <c r="DQ200" s="544">
        <v>0</v>
      </c>
      <c r="DR200" s="544">
        <v>7</v>
      </c>
      <c r="DS200" s="544">
        <v>25965</v>
      </c>
      <c r="DT200" s="544">
        <v>0</v>
      </c>
      <c r="DU200" s="544">
        <v>5118106</v>
      </c>
      <c r="DV200" s="463">
        <v>-76190</v>
      </c>
      <c r="DW200" s="235">
        <v>4731214</v>
      </c>
      <c r="DX200" s="235">
        <v>227242</v>
      </c>
      <c r="DY200" s="235">
        <v>-66819</v>
      </c>
      <c r="DZ200" s="235">
        <v>-502</v>
      </c>
      <c r="EA200" s="235">
        <v>0</v>
      </c>
      <c r="EB200" s="235">
        <v>355648</v>
      </c>
      <c r="EC200" s="235">
        <v>28922</v>
      </c>
      <c r="ED200" s="235">
        <v>-9522</v>
      </c>
      <c r="EE200" s="235">
        <v>78785</v>
      </c>
      <c r="EF200" s="235">
        <v>1624</v>
      </c>
      <c r="EG200" s="235">
        <v>143668</v>
      </c>
      <c r="EH200" s="235">
        <v>68524</v>
      </c>
      <c r="EI200" s="235">
        <v>-2190</v>
      </c>
      <c r="EJ200" s="235">
        <v>0</v>
      </c>
      <c r="EK200" s="235">
        <v>0</v>
      </c>
      <c r="EL200" s="235">
        <v>744</v>
      </c>
      <c r="EM200" s="235">
        <v>1628</v>
      </c>
      <c r="EN200" s="235">
        <v>-512</v>
      </c>
      <c r="EO200" s="235">
        <v>0</v>
      </c>
      <c r="EP200" s="235">
        <v>0</v>
      </c>
      <c r="EQ200" s="235">
        <v>26232</v>
      </c>
      <c r="ER200" s="235">
        <v>0</v>
      </c>
      <c r="ES200" s="235">
        <v>5508496</v>
      </c>
      <c r="ET200" s="254"/>
      <c r="EU200" s="254"/>
      <c r="EV200" s="254"/>
      <c r="EW200" s="254"/>
      <c r="EY200" s="397">
        <v>59.49104393785754</v>
      </c>
      <c r="EZ200" s="226">
        <v>0.17247276300573175</v>
      </c>
      <c r="FA200" s="397">
        <v>0.23647018744890227</v>
      </c>
      <c r="FB200" s="226">
        <v>0.37256529572335839</v>
      </c>
      <c r="FC200" s="221">
        <v>0.24194158629638454</v>
      </c>
      <c r="FD200" s="226">
        <v>0.62636940685250009</v>
      </c>
      <c r="FE200" s="221">
        <v>1729.8037374728181</v>
      </c>
      <c r="FF200" s="226">
        <v>-0.56891510559024283</v>
      </c>
      <c r="FG200" s="221">
        <v>0.43508064279295827</v>
      </c>
      <c r="FH200" s="226">
        <v>0</v>
      </c>
      <c r="FI200" s="232"/>
      <c r="FJ200" s="393">
        <v>448.13</v>
      </c>
      <c r="FK200" s="430"/>
      <c r="FL200" s="468">
        <v>0.48809112875388333</v>
      </c>
      <c r="FM200" s="469">
        <v>0</v>
      </c>
      <c r="FN200" s="472">
        <v>12.113220573006558</v>
      </c>
      <c r="FO200" s="386">
        <v>1869.2114888275901</v>
      </c>
      <c r="FQ200" s="390">
        <v>1295.1600000000001</v>
      </c>
      <c r="FR200" s="391">
        <v>3752078.52</v>
      </c>
      <c r="FS200" s="392">
        <v>4.3952259641912199E-3</v>
      </c>
      <c r="FT200" s="278">
        <v>70323.615427059514</v>
      </c>
      <c r="FV200" s="555">
        <v>0</v>
      </c>
      <c r="FW200" s="551">
        <v>0</v>
      </c>
      <c r="FX200" s="547">
        <v>7225</v>
      </c>
      <c r="FY200" s="545">
        <v>6962</v>
      </c>
      <c r="FZ200" s="555">
        <v>0</v>
      </c>
    </row>
    <row r="201" spans="1:182" x14ac:dyDescent="0.2">
      <c r="A201" s="65">
        <v>198</v>
      </c>
      <c r="B201" s="65">
        <v>619</v>
      </c>
      <c r="C201" s="66">
        <v>2340</v>
      </c>
      <c r="D201" s="67" t="s">
        <v>534</v>
      </c>
      <c r="E201" s="75"/>
      <c r="F201" s="220">
        <v>3496.3333333333335</v>
      </c>
      <c r="G201" s="220">
        <v>7196872</v>
      </c>
      <c r="H201" s="214">
        <v>1.54</v>
      </c>
      <c r="I201" s="220">
        <v>4673293.506493506</v>
      </c>
      <c r="J201" s="220">
        <v>713450.66666666663</v>
      </c>
      <c r="K201" s="209">
        <v>0</v>
      </c>
      <c r="L201" s="216">
        <v>1.65</v>
      </c>
      <c r="M201" s="220">
        <v>7710934.2857142864</v>
      </c>
      <c r="N201" s="220">
        <v>790577.65</v>
      </c>
      <c r="O201" s="220">
        <v>14229</v>
      </c>
      <c r="P201" s="220">
        <v>8515740.935714284</v>
      </c>
      <c r="Q201" s="221">
        <v>2435.6204411424205</v>
      </c>
      <c r="R201" s="221">
        <v>2681.4037114060652</v>
      </c>
      <c r="S201" s="221">
        <v>90.833783468780169</v>
      </c>
      <c r="T201" s="381">
        <v>2435.6204411424205</v>
      </c>
      <c r="U201" s="222">
        <v>2746.534559255173</v>
      </c>
      <c r="V201" s="222">
        <v>88.679766760441979</v>
      </c>
      <c r="W201" s="223">
        <v>317955.88902142912</v>
      </c>
      <c r="X201" s="224">
        <v>90.939809997548608</v>
      </c>
      <c r="Y201" s="225">
        <v>94.225283585331525</v>
      </c>
      <c r="Z201" s="223">
        <v>0</v>
      </c>
      <c r="AA201" s="224">
        <v>0</v>
      </c>
      <c r="AB201" s="226">
        <v>94.225283585331525</v>
      </c>
      <c r="AC201" s="227">
        <v>0</v>
      </c>
      <c r="AD201" s="228">
        <v>0</v>
      </c>
      <c r="AE201" s="229">
        <v>0</v>
      </c>
      <c r="AF201" s="230">
        <v>0</v>
      </c>
      <c r="AG201" s="231">
        <v>94.225283585331525</v>
      </c>
      <c r="AH201" s="223">
        <v>317955.88902142912</v>
      </c>
      <c r="AI201" s="224">
        <v>90.939809997548608</v>
      </c>
      <c r="AJ201" s="226">
        <v>94.225283585331525</v>
      </c>
      <c r="AK201" s="232">
        <v>0</v>
      </c>
      <c r="AL201" s="444">
        <v>0.47106492515969106</v>
      </c>
      <c r="AM201" s="232">
        <v>0</v>
      </c>
      <c r="AN201" s="232">
        <v>11.066164553341595</v>
      </c>
      <c r="AO201" s="232">
        <v>0</v>
      </c>
      <c r="AP201" s="223">
        <v>0</v>
      </c>
      <c r="AQ201" s="224">
        <v>90.833783468780169</v>
      </c>
      <c r="AR201" s="224">
        <v>0</v>
      </c>
      <c r="AS201" s="233">
        <v>0</v>
      </c>
      <c r="AT201" s="234">
        <v>0</v>
      </c>
      <c r="AU201" s="254"/>
      <c r="AV201" s="221">
        <v>487.77</v>
      </c>
      <c r="AW201" s="221">
        <v>1705406.51</v>
      </c>
      <c r="AX201" s="271">
        <v>2.0155341394288589E-3</v>
      </c>
      <c r="AY201" s="298">
        <v>31744.662696004529</v>
      </c>
      <c r="AZ201" s="213"/>
      <c r="BA201" s="221">
        <v>6.9060369949221814</v>
      </c>
      <c r="BB201" s="272">
        <v>-1.0817464102441334</v>
      </c>
      <c r="BC201" s="221">
        <v>-1.7110333292071005</v>
      </c>
      <c r="BD201" s="272">
        <v>0.23356424129325656</v>
      </c>
      <c r="BE201" s="221">
        <v>-0.1835436245504356</v>
      </c>
      <c r="BF201" s="272">
        <v>-0.45967820657106601</v>
      </c>
      <c r="BG201" s="221">
        <v>4041.5107655274405</v>
      </c>
      <c r="BH201" s="272">
        <v>0.11563072031651855</v>
      </c>
      <c r="BI201" s="221">
        <v>-0.35587277395961536</v>
      </c>
      <c r="BJ201" s="445">
        <v>0</v>
      </c>
      <c r="BL201" s="412">
        <v>247</v>
      </c>
      <c r="BM201" s="425"/>
      <c r="BN201" s="235">
        <v>3478</v>
      </c>
      <c r="BO201" s="302">
        <v>1.54</v>
      </c>
      <c r="BP201" s="232">
        <v>1.54</v>
      </c>
      <c r="BQ201" s="71">
        <v>610054410</v>
      </c>
      <c r="BR201" s="235">
        <v>3510</v>
      </c>
      <c r="BS201" s="302">
        <v>1.54</v>
      </c>
      <c r="BT201" s="232">
        <v>1.54</v>
      </c>
      <c r="BU201" s="71">
        <v>694272940</v>
      </c>
      <c r="BV201" s="235">
        <v>3526</v>
      </c>
      <c r="BW201" s="302">
        <v>1.54</v>
      </c>
      <c r="BX201" s="232">
        <v>1.54</v>
      </c>
      <c r="BY201" s="71">
        <v>714997770</v>
      </c>
      <c r="BZ201" s="463">
        <v>-57726</v>
      </c>
      <c r="CA201" s="235">
        <v>5743359</v>
      </c>
      <c r="CB201" s="235">
        <v>195756</v>
      </c>
      <c r="CC201" s="235">
        <v>-182467</v>
      </c>
      <c r="CD201" s="235">
        <v>-1703</v>
      </c>
      <c r="CE201" s="235">
        <v>0</v>
      </c>
      <c r="CF201" s="235">
        <v>665586</v>
      </c>
      <c r="CG201" s="235">
        <v>45569</v>
      </c>
      <c r="CH201" s="235">
        <v>-44244</v>
      </c>
      <c r="CI201" s="235">
        <v>72604</v>
      </c>
      <c r="CJ201" s="235">
        <v>2035</v>
      </c>
      <c r="CK201" s="235">
        <v>243125</v>
      </c>
      <c r="CL201" s="235">
        <v>438503</v>
      </c>
      <c r="CM201" s="235">
        <v>-48179</v>
      </c>
      <c r="CN201" s="235">
        <v>-98</v>
      </c>
      <c r="CO201" s="235">
        <v>0</v>
      </c>
      <c r="CP201" s="235">
        <v>10027</v>
      </c>
      <c r="CQ201" s="235">
        <v>2735</v>
      </c>
      <c r="CR201" s="235">
        <v>-99</v>
      </c>
      <c r="CS201" s="235">
        <v>0</v>
      </c>
      <c r="CT201" s="235">
        <v>730</v>
      </c>
      <c r="CU201" s="235">
        <v>4607</v>
      </c>
      <c r="CV201" s="235">
        <v>0</v>
      </c>
      <c r="CW201" s="235">
        <v>7090120</v>
      </c>
      <c r="CX201" s="463">
        <v>-24981</v>
      </c>
      <c r="CY201" s="544">
        <v>6079683</v>
      </c>
      <c r="CZ201" s="544">
        <v>178244</v>
      </c>
      <c r="DA201" s="544">
        <v>-163145</v>
      </c>
      <c r="DB201" s="544">
        <v>-3207</v>
      </c>
      <c r="DC201" s="544">
        <v>0</v>
      </c>
      <c r="DD201" s="544">
        <v>698576</v>
      </c>
      <c r="DE201" s="544">
        <v>52839</v>
      </c>
      <c r="DF201" s="544">
        <v>-40931</v>
      </c>
      <c r="DG201" s="544">
        <v>89278</v>
      </c>
      <c r="DH201" s="544">
        <v>1435</v>
      </c>
      <c r="DI201" s="544">
        <v>186030</v>
      </c>
      <c r="DJ201" s="544">
        <v>12091</v>
      </c>
      <c r="DK201" s="544">
        <v>-40108</v>
      </c>
      <c r="DL201" s="544">
        <v>0</v>
      </c>
      <c r="DM201" s="544">
        <v>450000</v>
      </c>
      <c r="DN201" s="544">
        <v>5794</v>
      </c>
      <c r="DO201" s="544">
        <v>1558</v>
      </c>
      <c r="DP201" s="544">
        <v>-714</v>
      </c>
      <c r="DQ201" s="544">
        <v>0</v>
      </c>
      <c r="DR201" s="544">
        <v>25</v>
      </c>
      <c r="DS201" s="544">
        <v>4094</v>
      </c>
      <c r="DT201" s="544">
        <v>0</v>
      </c>
      <c r="DU201" s="544">
        <v>7486561</v>
      </c>
      <c r="DV201" s="463">
        <v>-45006</v>
      </c>
      <c r="DW201" s="235">
        <v>5962934</v>
      </c>
      <c r="DX201" s="235">
        <v>171388</v>
      </c>
      <c r="DY201" s="235">
        <v>-243967</v>
      </c>
      <c r="DZ201" s="235">
        <v>-1397</v>
      </c>
      <c r="EA201" s="235">
        <v>0</v>
      </c>
      <c r="EB201" s="235">
        <v>862978</v>
      </c>
      <c r="EC201" s="235">
        <v>46462</v>
      </c>
      <c r="ED201" s="235">
        <v>-54888</v>
      </c>
      <c r="EE201" s="235">
        <v>41185</v>
      </c>
      <c r="EF201" s="235">
        <v>1681</v>
      </c>
      <c r="EG201" s="235">
        <v>195796</v>
      </c>
      <c r="EH201" s="235">
        <v>1262013</v>
      </c>
      <c r="EI201" s="235">
        <v>-8671</v>
      </c>
      <c r="EJ201" s="235">
        <v>0</v>
      </c>
      <c r="EK201" s="235">
        <v>-450000</v>
      </c>
      <c r="EL201" s="235">
        <v>500</v>
      </c>
      <c r="EM201" s="235">
        <v>2368</v>
      </c>
      <c r="EN201" s="235">
        <v>-11</v>
      </c>
      <c r="EO201" s="235">
        <v>0</v>
      </c>
      <c r="EP201" s="235">
        <v>0</v>
      </c>
      <c r="EQ201" s="235">
        <v>14465</v>
      </c>
      <c r="ER201" s="235">
        <v>0</v>
      </c>
      <c r="ES201" s="235">
        <v>7757830</v>
      </c>
      <c r="ET201" s="254"/>
      <c r="EU201" s="254"/>
      <c r="EV201" s="254"/>
      <c r="EW201" s="254"/>
      <c r="EY201" s="397">
        <v>5.9805673848831091</v>
      </c>
      <c r="EZ201" s="226">
        <v>-1.0885473667505372</v>
      </c>
      <c r="FA201" s="397">
        <v>-1.9205095749245251</v>
      </c>
      <c r="FB201" s="226">
        <v>0.22144863291355837</v>
      </c>
      <c r="FC201" s="221">
        <v>-0.19146391835369628</v>
      </c>
      <c r="FD201" s="226">
        <v>-0.45032751055767356</v>
      </c>
      <c r="FE201" s="221">
        <v>4070.1226090056261</v>
      </c>
      <c r="FF201" s="226">
        <v>9.8140462241707402E-2</v>
      </c>
      <c r="FG201" s="221">
        <v>-0.35389167665908999</v>
      </c>
      <c r="FH201" s="226">
        <v>0</v>
      </c>
      <c r="FI201" s="232"/>
      <c r="FJ201" s="393">
        <v>247</v>
      </c>
      <c r="FK201" s="430"/>
      <c r="FL201" s="468">
        <v>0.46994483545748528</v>
      </c>
      <c r="FM201" s="469">
        <v>0</v>
      </c>
      <c r="FN201" s="472">
        <v>11.039851626402893</v>
      </c>
      <c r="FO201" s="386">
        <v>0</v>
      </c>
      <c r="FQ201" s="390">
        <v>412.01</v>
      </c>
      <c r="FR201" s="391">
        <v>1443957.7133333331</v>
      </c>
      <c r="FS201" s="392">
        <v>1.6914679154520593E-3</v>
      </c>
      <c r="FT201" s="278">
        <v>27063.486647232949</v>
      </c>
      <c r="FV201" s="555">
        <v>0</v>
      </c>
      <c r="FW201" s="551">
        <v>0</v>
      </c>
      <c r="FX201" s="547">
        <v>42687</v>
      </c>
      <c r="FY201" s="545">
        <v>50172</v>
      </c>
      <c r="FZ201" s="555">
        <v>0</v>
      </c>
    </row>
    <row r="202" spans="1:182" x14ac:dyDescent="0.2">
      <c r="A202" s="65">
        <v>199</v>
      </c>
      <c r="B202" s="65">
        <v>934</v>
      </c>
      <c r="C202" s="66">
        <v>1714</v>
      </c>
      <c r="D202" s="67" t="s">
        <v>96</v>
      </c>
      <c r="E202" s="75">
        <v>942</v>
      </c>
      <c r="F202" s="220">
        <v>2439</v>
      </c>
      <c r="G202" s="220">
        <v>7628639</v>
      </c>
      <c r="H202" s="214">
        <v>1.64</v>
      </c>
      <c r="I202" s="220">
        <v>4651609.1463414636</v>
      </c>
      <c r="J202" s="220">
        <v>824905.33333333337</v>
      </c>
      <c r="K202" s="209">
        <v>0</v>
      </c>
      <c r="L202" s="216">
        <v>1.65</v>
      </c>
      <c r="M202" s="220">
        <v>7675155.0914634159</v>
      </c>
      <c r="N202" s="220">
        <v>837182.05666666664</v>
      </c>
      <c r="O202" s="220">
        <v>2355.6666666666665</v>
      </c>
      <c r="P202" s="220">
        <v>8514692.8147967476</v>
      </c>
      <c r="Q202" s="221">
        <v>3491.058964656313</v>
      </c>
      <c r="R202" s="221">
        <v>2681.4037114060652</v>
      </c>
      <c r="S202" s="221">
        <v>130.19520148369168</v>
      </c>
      <c r="T202" s="381">
        <v>3491.058964656313</v>
      </c>
      <c r="U202" s="222">
        <v>2746.534559255173</v>
      </c>
      <c r="V202" s="222">
        <v>127.10777488279798</v>
      </c>
      <c r="W202" s="223">
        <v>-730657.19019062119</v>
      </c>
      <c r="X202" s="224">
        <v>-299.57244370259173</v>
      </c>
      <c r="Y202" s="225">
        <v>119.02297693472576</v>
      </c>
      <c r="Z202" s="223">
        <v>0</v>
      </c>
      <c r="AA202" s="224">
        <v>0</v>
      </c>
      <c r="AB202" s="226">
        <v>119.02297693472576</v>
      </c>
      <c r="AC202" s="227">
        <v>0</v>
      </c>
      <c r="AD202" s="228">
        <v>0</v>
      </c>
      <c r="AE202" s="229">
        <v>0</v>
      </c>
      <c r="AF202" s="230">
        <v>0</v>
      </c>
      <c r="AG202" s="231">
        <v>119.02297693472576</v>
      </c>
      <c r="AH202" s="223">
        <v>-730657.19019062119</v>
      </c>
      <c r="AI202" s="224">
        <v>-299.57244370259173</v>
      </c>
      <c r="AJ202" s="226">
        <v>119.02297693472576</v>
      </c>
      <c r="AK202" s="232">
        <v>0</v>
      </c>
      <c r="AL202" s="444">
        <v>0.1111111111111111</v>
      </c>
      <c r="AM202" s="232">
        <v>0</v>
      </c>
      <c r="AN202" s="232">
        <v>6.0061500615006151</v>
      </c>
      <c r="AO202" s="232">
        <v>0</v>
      </c>
      <c r="AP202" s="223">
        <v>0</v>
      </c>
      <c r="AQ202" s="224">
        <v>130.19520148369168</v>
      </c>
      <c r="AR202" s="224">
        <v>0</v>
      </c>
      <c r="AS202" s="233">
        <v>0</v>
      </c>
      <c r="AT202" s="234">
        <v>0</v>
      </c>
      <c r="AU202" s="254"/>
      <c r="AV202" s="221">
        <v>510.57</v>
      </c>
      <c r="AW202" s="221">
        <v>1245280.23</v>
      </c>
      <c r="AX202" s="271">
        <v>1.4717340422963562E-3</v>
      </c>
      <c r="AY202" s="298">
        <v>23179.811166167612</v>
      </c>
      <c r="AZ202" s="213"/>
      <c r="BA202" s="221">
        <v>38.643467984076871</v>
      </c>
      <c r="BB202" s="272">
        <v>-0.32273641746275628</v>
      </c>
      <c r="BC202" s="221">
        <v>-7.8552468619968261</v>
      </c>
      <c r="BD202" s="272">
        <v>-0.36297501196251375</v>
      </c>
      <c r="BE202" s="221">
        <v>0.40088953631890573</v>
      </c>
      <c r="BF202" s="272">
        <v>0.88170619317504317</v>
      </c>
      <c r="BG202" s="221">
        <v>2987.4954363882912</v>
      </c>
      <c r="BH202" s="272">
        <v>-0.18590624978428041</v>
      </c>
      <c r="BI202" s="221">
        <v>9.5475253383513398E-2</v>
      </c>
      <c r="BJ202" s="445">
        <v>0</v>
      </c>
      <c r="BK202" s="70"/>
      <c r="BL202" s="412">
        <v>709.5</v>
      </c>
      <c r="BM202" s="425"/>
      <c r="BN202" s="235">
        <v>2421</v>
      </c>
      <c r="BO202" s="302">
        <v>1.64</v>
      </c>
      <c r="BP202" s="232">
        <v>1.64</v>
      </c>
      <c r="BQ202" s="71">
        <v>602871680</v>
      </c>
      <c r="BR202" s="235">
        <v>2470</v>
      </c>
      <c r="BS202" s="302">
        <v>1.64</v>
      </c>
      <c r="BT202" s="232">
        <v>1.64</v>
      </c>
      <c r="BU202" s="71">
        <v>812607858</v>
      </c>
      <c r="BV202" s="235">
        <v>2420</v>
      </c>
      <c r="BW202" s="302">
        <v>1.59</v>
      </c>
      <c r="BX202" s="232">
        <v>1.59</v>
      </c>
      <c r="BY202" s="71">
        <v>831603390</v>
      </c>
      <c r="BZ202" s="463">
        <v>-70937</v>
      </c>
      <c r="CA202" s="235">
        <v>6850241</v>
      </c>
      <c r="CB202" s="235">
        <v>194773</v>
      </c>
      <c r="CC202" s="235">
        <v>-707245</v>
      </c>
      <c r="CD202" s="235">
        <v>-15876</v>
      </c>
      <c r="CE202" s="235">
        <v>-96500</v>
      </c>
      <c r="CF202" s="235">
        <v>1383799</v>
      </c>
      <c r="CG202" s="235">
        <v>59950</v>
      </c>
      <c r="CH202" s="235">
        <v>-156362</v>
      </c>
      <c r="CI202" s="235">
        <v>73988</v>
      </c>
      <c r="CJ202" s="235">
        <v>2430</v>
      </c>
      <c r="CK202" s="235">
        <v>75595</v>
      </c>
      <c r="CL202" s="235">
        <v>239143</v>
      </c>
      <c r="CM202" s="235">
        <v>-58425</v>
      </c>
      <c r="CN202" s="235">
        <v>0</v>
      </c>
      <c r="CO202" s="235">
        <v>-47100</v>
      </c>
      <c r="CP202" s="235">
        <v>5728</v>
      </c>
      <c r="CQ202" s="235">
        <v>766</v>
      </c>
      <c r="CR202" s="235">
        <v>-3133</v>
      </c>
      <c r="CS202" s="235">
        <v>0</v>
      </c>
      <c r="CT202" s="235">
        <v>5687</v>
      </c>
      <c r="CU202" s="235">
        <v>5207</v>
      </c>
      <c r="CV202" s="235">
        <v>0</v>
      </c>
      <c r="CW202" s="235">
        <v>7741729</v>
      </c>
      <c r="CX202" s="463">
        <v>-36996</v>
      </c>
      <c r="CY202" s="544">
        <v>6714739</v>
      </c>
      <c r="CZ202" s="544">
        <v>169697</v>
      </c>
      <c r="DA202" s="544">
        <v>-954973</v>
      </c>
      <c r="DB202" s="544">
        <v>-18289</v>
      </c>
      <c r="DC202" s="544">
        <v>0</v>
      </c>
      <c r="DD202" s="544">
        <v>1327138</v>
      </c>
      <c r="DE202" s="544">
        <v>65918</v>
      </c>
      <c r="DF202" s="544">
        <v>-188660</v>
      </c>
      <c r="DG202" s="544">
        <v>123228</v>
      </c>
      <c r="DH202" s="544">
        <v>1385</v>
      </c>
      <c r="DI202" s="544">
        <v>173918</v>
      </c>
      <c r="DJ202" s="544">
        <v>119589</v>
      </c>
      <c r="DK202" s="544">
        <v>-8527</v>
      </c>
      <c r="DL202" s="544">
        <v>0</v>
      </c>
      <c r="DM202" s="544">
        <v>0</v>
      </c>
      <c r="DN202" s="544">
        <v>8048</v>
      </c>
      <c r="DO202" s="544">
        <v>499</v>
      </c>
      <c r="DP202" s="544">
        <v>-2112</v>
      </c>
      <c r="DQ202" s="544">
        <v>0</v>
      </c>
      <c r="DR202" s="544">
        <v>169</v>
      </c>
      <c r="DS202" s="544">
        <v>2606</v>
      </c>
      <c r="DT202" s="544">
        <v>0</v>
      </c>
      <c r="DU202" s="544">
        <v>7497377</v>
      </c>
      <c r="DV202" s="463">
        <v>-35170</v>
      </c>
      <c r="DW202" s="235">
        <v>6132268</v>
      </c>
      <c r="DX202" s="235">
        <v>180147</v>
      </c>
      <c r="DY202" s="235">
        <v>-581691</v>
      </c>
      <c r="DZ202" s="235">
        <v>-12555</v>
      </c>
      <c r="EA202" s="235">
        <v>-10825</v>
      </c>
      <c r="EB202" s="235">
        <v>1633132</v>
      </c>
      <c r="EC202" s="235">
        <v>73691</v>
      </c>
      <c r="ED202" s="235">
        <v>-154250</v>
      </c>
      <c r="EE202" s="235">
        <v>48910</v>
      </c>
      <c r="EF202" s="235">
        <v>1188</v>
      </c>
      <c r="EG202" s="235">
        <v>323680</v>
      </c>
      <c r="EH202" s="235">
        <v>32468</v>
      </c>
      <c r="EI202" s="235">
        <v>-8035</v>
      </c>
      <c r="EJ202" s="235">
        <v>0</v>
      </c>
      <c r="EK202" s="235">
        <v>0</v>
      </c>
      <c r="EL202" s="235">
        <v>-2535</v>
      </c>
      <c r="EM202" s="235">
        <v>947</v>
      </c>
      <c r="EN202" s="235">
        <v>-2922</v>
      </c>
      <c r="EO202" s="235">
        <v>0</v>
      </c>
      <c r="EP202" s="235">
        <v>0</v>
      </c>
      <c r="EQ202" s="235">
        <v>16751</v>
      </c>
      <c r="ER202" s="235">
        <v>0</v>
      </c>
      <c r="ES202" s="235">
        <v>7635199</v>
      </c>
      <c r="ET202" s="254"/>
      <c r="EU202" s="254"/>
      <c r="EV202" s="254"/>
      <c r="EW202" s="254"/>
      <c r="EY202" s="397">
        <v>20.914351135160203</v>
      </c>
      <c r="EZ202" s="226">
        <v>-0.73661998475678259</v>
      </c>
      <c r="FA202" s="397">
        <v>-9.8957011878219081</v>
      </c>
      <c r="FB202" s="226">
        <v>-0.33728833941836439</v>
      </c>
      <c r="FC202" s="221">
        <v>0.23291058927532779</v>
      </c>
      <c r="FD202" s="226">
        <v>0.60393395887275447</v>
      </c>
      <c r="FE202" s="221">
        <v>3333.3758953934703</v>
      </c>
      <c r="FF202" s="226">
        <v>-0.11185271577125311</v>
      </c>
      <c r="FG202" s="221">
        <v>-8.9530412382784863E-2</v>
      </c>
      <c r="FH202" s="226">
        <v>0</v>
      </c>
      <c r="FI202" s="232"/>
      <c r="FJ202" s="393">
        <v>709.5</v>
      </c>
      <c r="FK202" s="430"/>
      <c r="FL202" s="468">
        <v>0.11120229790726303</v>
      </c>
      <c r="FM202" s="469">
        <v>0</v>
      </c>
      <c r="FN202" s="472">
        <v>6.0110791957324583</v>
      </c>
      <c r="FO202" s="386">
        <v>0</v>
      </c>
      <c r="FQ202" s="390">
        <v>507.13</v>
      </c>
      <c r="FR202" s="391">
        <v>1235875.81</v>
      </c>
      <c r="FS202" s="392">
        <v>1.44771848981131E-3</v>
      </c>
      <c r="FT202" s="278">
        <v>23163.495836980961</v>
      </c>
      <c r="FV202" s="555">
        <v>0</v>
      </c>
      <c r="FW202" s="551">
        <v>0</v>
      </c>
      <c r="FX202" s="547">
        <v>7067</v>
      </c>
      <c r="FY202" s="545">
        <v>8661</v>
      </c>
      <c r="FZ202" s="555">
        <v>0</v>
      </c>
    </row>
    <row r="203" spans="1:182" x14ac:dyDescent="0.2">
      <c r="A203" s="65">
        <v>200</v>
      </c>
      <c r="B203" s="65">
        <v>629</v>
      </c>
      <c r="C203" s="66">
        <v>2329</v>
      </c>
      <c r="D203" s="67" t="s">
        <v>154</v>
      </c>
      <c r="E203" s="75"/>
      <c r="F203" s="220">
        <v>306</v>
      </c>
      <c r="G203" s="220">
        <v>486057</v>
      </c>
      <c r="H203" s="214">
        <v>1.88</v>
      </c>
      <c r="I203" s="220">
        <v>258540.95744680855</v>
      </c>
      <c r="J203" s="220">
        <v>47123.333333333336</v>
      </c>
      <c r="K203" s="209">
        <v>0</v>
      </c>
      <c r="L203" s="216">
        <v>1.65</v>
      </c>
      <c r="M203" s="220">
        <v>426592.57978723408</v>
      </c>
      <c r="N203" s="220">
        <v>38895.5</v>
      </c>
      <c r="O203" s="220">
        <v>59.333333333333336</v>
      </c>
      <c r="P203" s="220">
        <v>465547.41312056739</v>
      </c>
      <c r="Q203" s="221">
        <v>1521.396774903815</v>
      </c>
      <c r="R203" s="221">
        <v>2681.4037114060652</v>
      </c>
      <c r="S203" s="221">
        <v>56.738818120977022</v>
      </c>
      <c r="T203" s="381">
        <v>1521.396774903815</v>
      </c>
      <c r="U203" s="222">
        <v>2746.534559255173</v>
      </c>
      <c r="V203" s="222">
        <v>55.393323553023102</v>
      </c>
      <c r="W203" s="223">
        <v>131335.98535078476</v>
      </c>
      <c r="X203" s="224">
        <v>429.20256650583252</v>
      </c>
      <c r="Y203" s="225">
        <v>72.74545541621552</v>
      </c>
      <c r="Z203" s="223">
        <v>108755</v>
      </c>
      <c r="AA203" s="224">
        <v>355.40849673202615</v>
      </c>
      <c r="AB203" s="226">
        <v>86.000024104257591</v>
      </c>
      <c r="AC203" s="227">
        <v>0</v>
      </c>
      <c r="AD203" s="228">
        <v>0</v>
      </c>
      <c r="AE203" s="229">
        <v>108755</v>
      </c>
      <c r="AF203" s="230">
        <v>355.40849673202615</v>
      </c>
      <c r="AG203" s="231">
        <v>86.000024104257591</v>
      </c>
      <c r="AH203" s="223">
        <v>240090.98535078476</v>
      </c>
      <c r="AI203" s="224">
        <v>784.61106323785862</v>
      </c>
      <c r="AJ203" s="226">
        <v>86.000024104257591</v>
      </c>
      <c r="AK203" s="232">
        <v>0</v>
      </c>
      <c r="AL203" s="444">
        <v>1.9673202614379084</v>
      </c>
      <c r="AM203" s="232">
        <v>27920.722936999762</v>
      </c>
      <c r="AN203" s="232">
        <v>31.633986928104576</v>
      </c>
      <c r="AO203" s="232">
        <v>47646.936624176131</v>
      </c>
      <c r="AP203" s="223">
        <v>75567.659561175897</v>
      </c>
      <c r="AQ203" s="224">
        <v>56.738818120977022</v>
      </c>
      <c r="AR203" s="224">
        <v>0</v>
      </c>
      <c r="AS203" s="233">
        <v>0</v>
      </c>
      <c r="AT203" s="234">
        <v>75567.659561175897</v>
      </c>
      <c r="AU203" s="254"/>
      <c r="AV203" s="221">
        <v>273.77999999999997</v>
      </c>
      <c r="AW203" s="221">
        <v>83776.679999999993</v>
      </c>
      <c r="AX203" s="271">
        <v>9.9011442514082389E-5</v>
      </c>
      <c r="AY203" s="298">
        <v>1559.4302195967975</v>
      </c>
      <c r="AZ203" s="213"/>
      <c r="BA203" s="221">
        <v>121.52287473755513</v>
      </c>
      <c r="BB203" s="272">
        <v>1.6593489612554735</v>
      </c>
      <c r="BC203" s="221">
        <v>-13.41454294540698</v>
      </c>
      <c r="BD203" s="272">
        <v>-0.90272486221217907</v>
      </c>
      <c r="BE203" s="221">
        <v>0.73133535547699502</v>
      </c>
      <c r="BF203" s="272">
        <v>1.6401417106269371</v>
      </c>
      <c r="BG203" s="221">
        <v>4719.2549328471523</v>
      </c>
      <c r="BH203" s="272">
        <v>0.30952251398140451</v>
      </c>
      <c r="BI203" s="221">
        <v>0.52181082392220679</v>
      </c>
      <c r="BJ203" s="445">
        <v>0</v>
      </c>
      <c r="BL203" s="412">
        <v>0</v>
      </c>
      <c r="BM203" s="425"/>
      <c r="BN203" s="235">
        <v>306</v>
      </c>
      <c r="BO203" s="302">
        <v>1.88</v>
      </c>
      <c r="BP203" s="232">
        <v>1.88</v>
      </c>
      <c r="BQ203" s="71">
        <v>29749050</v>
      </c>
      <c r="BR203" s="235">
        <v>307</v>
      </c>
      <c r="BS203" s="302">
        <v>1.88</v>
      </c>
      <c r="BT203" s="232">
        <v>1.88</v>
      </c>
      <c r="BU203" s="71">
        <v>33930820</v>
      </c>
      <c r="BV203" s="235">
        <v>316</v>
      </c>
      <c r="BW203" s="302">
        <v>1.88</v>
      </c>
      <c r="BX203" s="232">
        <v>1.88</v>
      </c>
      <c r="BY203" s="71">
        <v>34865500</v>
      </c>
      <c r="BZ203" s="463">
        <v>-1298</v>
      </c>
      <c r="CA203" s="235">
        <v>491724</v>
      </c>
      <c r="CB203" s="235">
        <v>4231</v>
      </c>
      <c r="CC203" s="235">
        <v>-18316</v>
      </c>
      <c r="CD203" s="235">
        <v>0</v>
      </c>
      <c r="CE203" s="235">
        <v>0</v>
      </c>
      <c r="CF203" s="235">
        <v>48381</v>
      </c>
      <c r="CG203" s="235">
        <v>845</v>
      </c>
      <c r="CH203" s="235">
        <v>-3615</v>
      </c>
      <c r="CI203" s="235">
        <v>7576</v>
      </c>
      <c r="CJ203" s="235">
        <v>128</v>
      </c>
      <c r="CK203" s="235">
        <v>1675</v>
      </c>
      <c r="CL203" s="235">
        <v>4330</v>
      </c>
      <c r="CM203" s="235">
        <v>0</v>
      </c>
      <c r="CN203" s="235">
        <v>0</v>
      </c>
      <c r="CO203" s="235">
        <v>0</v>
      </c>
      <c r="CP203" s="235">
        <v>212</v>
      </c>
      <c r="CQ203" s="235">
        <v>0</v>
      </c>
      <c r="CR203" s="235">
        <v>0</v>
      </c>
      <c r="CS203" s="235">
        <v>0</v>
      </c>
      <c r="CT203" s="235">
        <v>0</v>
      </c>
      <c r="CU203" s="235">
        <v>0</v>
      </c>
      <c r="CV203" s="235">
        <v>0</v>
      </c>
      <c r="CW203" s="235">
        <v>535873</v>
      </c>
      <c r="CX203" s="463">
        <v>-1217</v>
      </c>
      <c r="CY203" s="544">
        <v>434247</v>
      </c>
      <c r="CZ203" s="544">
        <v>1310</v>
      </c>
      <c r="DA203" s="544">
        <v>-9631</v>
      </c>
      <c r="DB203" s="544">
        <v>0</v>
      </c>
      <c r="DC203" s="544">
        <v>0</v>
      </c>
      <c r="DD203" s="544">
        <v>35686</v>
      </c>
      <c r="DE203" s="544">
        <v>568</v>
      </c>
      <c r="DF203" s="544">
        <v>-1569</v>
      </c>
      <c r="DG203" s="544">
        <v>-6616</v>
      </c>
      <c r="DH203" s="544">
        <v>0</v>
      </c>
      <c r="DI203" s="544">
        <v>1628</v>
      </c>
      <c r="DJ203" s="544">
        <v>1225</v>
      </c>
      <c r="DK203" s="544">
        <v>-6</v>
      </c>
      <c r="DL203" s="544">
        <v>0</v>
      </c>
      <c r="DM203" s="544">
        <v>0</v>
      </c>
      <c r="DN203" s="544">
        <v>-22</v>
      </c>
      <c r="DO203" s="544">
        <v>0</v>
      </c>
      <c r="DP203" s="544">
        <v>-26</v>
      </c>
      <c r="DQ203" s="544">
        <v>0</v>
      </c>
      <c r="DR203" s="544">
        <v>0</v>
      </c>
      <c r="DS203" s="544">
        <v>0</v>
      </c>
      <c r="DT203" s="544">
        <v>0</v>
      </c>
      <c r="DU203" s="544">
        <v>455577</v>
      </c>
      <c r="DV203" s="463">
        <v>-847</v>
      </c>
      <c r="DW203" s="235">
        <v>411159</v>
      </c>
      <c r="DX203" s="235">
        <v>3969</v>
      </c>
      <c r="DY203" s="235">
        <v>-19108</v>
      </c>
      <c r="DZ203" s="235">
        <v>0</v>
      </c>
      <c r="EA203" s="235">
        <v>0</v>
      </c>
      <c r="EB203" s="235">
        <v>42999</v>
      </c>
      <c r="EC203" s="235">
        <v>1043</v>
      </c>
      <c r="ED203" s="235">
        <v>-4480</v>
      </c>
      <c r="EE203" s="235">
        <v>3921</v>
      </c>
      <c r="EF203" s="235">
        <v>0</v>
      </c>
      <c r="EG203" s="235">
        <v>2929</v>
      </c>
      <c r="EH203" s="235">
        <v>837</v>
      </c>
      <c r="EI203" s="235">
        <v>-6</v>
      </c>
      <c r="EJ203" s="235">
        <v>0</v>
      </c>
      <c r="EK203" s="235">
        <v>0</v>
      </c>
      <c r="EL203" s="235">
        <v>-126</v>
      </c>
      <c r="EM203" s="235">
        <v>0</v>
      </c>
      <c r="EN203" s="235">
        <v>-14</v>
      </c>
      <c r="EO203" s="235">
        <v>0</v>
      </c>
      <c r="EP203" s="235">
        <v>0</v>
      </c>
      <c r="EQ203" s="235">
        <v>0</v>
      </c>
      <c r="ER203" s="235">
        <v>0</v>
      </c>
      <c r="ES203" s="235">
        <v>442276</v>
      </c>
      <c r="ET203" s="254"/>
      <c r="EU203" s="254"/>
      <c r="EV203" s="254"/>
      <c r="EW203" s="254"/>
      <c r="EY203" s="397">
        <v>115.26982291103576</v>
      </c>
      <c r="EZ203" s="226">
        <v>1.4869473786217953</v>
      </c>
      <c r="FA203" s="397">
        <v>-13.873354945259303</v>
      </c>
      <c r="FB203" s="226">
        <v>-0.61596029180395073</v>
      </c>
      <c r="FC203" s="221">
        <v>0.57508825047302536</v>
      </c>
      <c r="FD203" s="226">
        <v>1.4539961502047194</v>
      </c>
      <c r="FE203" s="221">
        <v>4846.148814942524</v>
      </c>
      <c r="FF203" s="226">
        <v>0.31932938130326727</v>
      </c>
      <c r="FG203" s="221">
        <v>0.50141346392982411</v>
      </c>
      <c r="FH203" s="226">
        <v>0</v>
      </c>
      <c r="FI203" s="232"/>
      <c r="FJ203" s="393">
        <v>0</v>
      </c>
      <c r="FK203" s="430"/>
      <c r="FL203" s="468">
        <v>1.9440258342303551</v>
      </c>
      <c r="FM203" s="469">
        <v>27783.677383559178</v>
      </c>
      <c r="FN203" s="472">
        <v>31.259418729817007</v>
      </c>
      <c r="FO203" s="386">
        <v>46856.300463440595</v>
      </c>
      <c r="FQ203" s="390">
        <v>216.49</v>
      </c>
      <c r="FR203" s="391">
        <v>67039.736666666679</v>
      </c>
      <c r="FS203" s="392">
        <v>7.8531083413967449E-5</v>
      </c>
      <c r="FT203" s="278">
        <v>1256.4973346234792</v>
      </c>
      <c r="FV203" s="555">
        <v>0</v>
      </c>
      <c r="FW203" s="551">
        <v>0</v>
      </c>
      <c r="FX203" s="547">
        <v>178</v>
      </c>
      <c r="FY203" s="545">
        <v>270</v>
      </c>
      <c r="FZ203" s="555">
        <v>0</v>
      </c>
    </row>
    <row r="204" spans="1:182" x14ac:dyDescent="0.2">
      <c r="A204" s="65">
        <v>201</v>
      </c>
      <c r="B204" s="65">
        <v>935</v>
      </c>
      <c r="C204" s="66">
        <v>1715</v>
      </c>
      <c r="D204" s="67" t="s">
        <v>97</v>
      </c>
      <c r="E204" s="75"/>
      <c r="F204" s="220">
        <v>467</v>
      </c>
      <c r="G204" s="220">
        <v>755109.66666666663</v>
      </c>
      <c r="H204" s="214">
        <v>1.95</v>
      </c>
      <c r="I204" s="220">
        <v>387235.7264957265</v>
      </c>
      <c r="J204" s="220">
        <v>76482</v>
      </c>
      <c r="K204" s="209">
        <v>0</v>
      </c>
      <c r="L204" s="216">
        <v>1.65</v>
      </c>
      <c r="M204" s="220">
        <v>638938.94871794863</v>
      </c>
      <c r="N204" s="220">
        <v>71516.210000000006</v>
      </c>
      <c r="O204" s="220">
        <v>488</v>
      </c>
      <c r="P204" s="220">
        <v>710943.15871794859</v>
      </c>
      <c r="Q204" s="221">
        <v>1522.3622242354359</v>
      </c>
      <c r="R204" s="221">
        <v>2681.4037114060652</v>
      </c>
      <c r="S204" s="221">
        <v>56.774823491131244</v>
      </c>
      <c r="T204" s="381">
        <v>1522.3622242354359</v>
      </c>
      <c r="U204" s="222">
        <v>2746.534559255173</v>
      </c>
      <c r="V204" s="222">
        <v>55.428475098026155</v>
      </c>
      <c r="W204" s="223">
        <v>200270.77856821305</v>
      </c>
      <c r="X204" s="224">
        <v>428.84535025313289</v>
      </c>
      <c r="Y204" s="225">
        <v>72.768138799412682</v>
      </c>
      <c r="Z204" s="223">
        <v>165691</v>
      </c>
      <c r="AA204" s="224">
        <v>354.79871520342613</v>
      </c>
      <c r="AB204" s="226">
        <v>85.999966356531189</v>
      </c>
      <c r="AC204" s="227">
        <v>0</v>
      </c>
      <c r="AD204" s="228">
        <v>0</v>
      </c>
      <c r="AE204" s="229">
        <v>165691</v>
      </c>
      <c r="AF204" s="230">
        <v>354.79871520342613</v>
      </c>
      <c r="AG204" s="231">
        <v>85.999966356531189</v>
      </c>
      <c r="AH204" s="223">
        <v>365961.77856821305</v>
      </c>
      <c r="AI204" s="224">
        <v>783.64406545655902</v>
      </c>
      <c r="AJ204" s="226">
        <v>85.999966356531189</v>
      </c>
      <c r="AK204" s="232">
        <v>0</v>
      </c>
      <c r="AL204" s="444">
        <v>1.9614561027837258</v>
      </c>
      <c r="AM204" s="232">
        <v>42429.242361185388</v>
      </c>
      <c r="AN204" s="232">
        <v>15.914346895074946</v>
      </c>
      <c r="AO204" s="232">
        <v>13640.180881911019</v>
      </c>
      <c r="AP204" s="223">
        <v>56069.423243096404</v>
      </c>
      <c r="AQ204" s="224">
        <v>56.774823491131244</v>
      </c>
      <c r="AR204" s="224">
        <v>0</v>
      </c>
      <c r="AS204" s="233">
        <v>0</v>
      </c>
      <c r="AT204" s="234">
        <v>56069.423243096404</v>
      </c>
      <c r="AU204" s="254"/>
      <c r="AV204" s="221">
        <v>351.22</v>
      </c>
      <c r="AW204" s="221">
        <v>164019.74000000002</v>
      </c>
      <c r="AX204" s="271">
        <v>1.9384667735919761E-4</v>
      </c>
      <c r="AY204" s="298">
        <v>3053.0851684073623</v>
      </c>
      <c r="AZ204" s="213"/>
      <c r="BA204" s="221">
        <v>127.91284380802024</v>
      </c>
      <c r="BB204" s="272">
        <v>1.8121669502005868</v>
      </c>
      <c r="BC204" s="221">
        <v>-32.031865021799938</v>
      </c>
      <c r="BD204" s="272">
        <v>-2.710273273380607</v>
      </c>
      <c r="BE204" s="221">
        <v>0.13879633744480735</v>
      </c>
      <c r="BF204" s="272">
        <v>0.28015283893635679</v>
      </c>
      <c r="BG204" s="221">
        <v>6790.8336037004201</v>
      </c>
      <c r="BH204" s="272">
        <v>0.90216812212897679</v>
      </c>
      <c r="BI204" s="221">
        <v>-0.38003040159316004</v>
      </c>
      <c r="BJ204" s="445">
        <v>0</v>
      </c>
      <c r="BL204" s="412">
        <v>51.5</v>
      </c>
      <c r="BM204" s="425"/>
      <c r="BN204" s="235">
        <v>467</v>
      </c>
      <c r="BO204" s="302">
        <v>1.95</v>
      </c>
      <c r="BP204" s="232">
        <v>1.95</v>
      </c>
      <c r="BQ204" s="71">
        <v>55898576</v>
      </c>
      <c r="BR204" s="235">
        <v>471</v>
      </c>
      <c r="BS204" s="302">
        <v>1.95</v>
      </c>
      <c r="BT204" s="232">
        <v>1.95</v>
      </c>
      <c r="BU204" s="71">
        <v>63239344</v>
      </c>
      <c r="BV204" s="235">
        <v>477</v>
      </c>
      <c r="BW204" s="302">
        <v>1.95</v>
      </c>
      <c r="BX204" s="232">
        <v>1.95</v>
      </c>
      <c r="BY204" s="71">
        <v>64018714</v>
      </c>
      <c r="BZ204" s="463">
        <v>-4045</v>
      </c>
      <c r="CA204" s="235">
        <v>664201</v>
      </c>
      <c r="CB204" s="235">
        <v>47616</v>
      </c>
      <c r="CC204" s="235">
        <v>-17045</v>
      </c>
      <c r="CD204" s="235">
        <v>0</v>
      </c>
      <c r="CE204" s="235">
        <v>0</v>
      </c>
      <c r="CF204" s="235">
        <v>38735</v>
      </c>
      <c r="CG204" s="235">
        <v>9356</v>
      </c>
      <c r="CH204" s="235">
        <v>-4687</v>
      </c>
      <c r="CI204" s="235">
        <v>-2595</v>
      </c>
      <c r="CJ204" s="235">
        <v>532</v>
      </c>
      <c r="CK204" s="235">
        <v>17593</v>
      </c>
      <c r="CL204" s="235">
        <v>23096</v>
      </c>
      <c r="CM204" s="235">
        <v>-865</v>
      </c>
      <c r="CN204" s="235">
        <v>0</v>
      </c>
      <c r="CO204" s="235">
        <v>0</v>
      </c>
      <c r="CP204" s="235">
        <v>1195</v>
      </c>
      <c r="CQ204" s="235">
        <v>565</v>
      </c>
      <c r="CR204" s="235">
        <v>0</v>
      </c>
      <c r="CS204" s="235">
        <v>0</v>
      </c>
      <c r="CT204" s="235">
        <v>0</v>
      </c>
      <c r="CU204" s="235">
        <v>1918</v>
      </c>
      <c r="CV204" s="235">
        <v>0</v>
      </c>
      <c r="CW204" s="235">
        <v>775570</v>
      </c>
      <c r="CX204" s="463">
        <v>-6</v>
      </c>
      <c r="CY204" s="544">
        <v>675635</v>
      </c>
      <c r="CZ204" s="544">
        <v>4063</v>
      </c>
      <c r="DA204" s="544">
        <v>-18260</v>
      </c>
      <c r="DB204" s="544">
        <v>0</v>
      </c>
      <c r="DC204" s="544">
        <v>0</v>
      </c>
      <c r="DD204" s="544">
        <v>47009</v>
      </c>
      <c r="DE204" s="544">
        <v>-3113</v>
      </c>
      <c r="DF204" s="544">
        <v>-7604</v>
      </c>
      <c r="DG204" s="544">
        <v>1953</v>
      </c>
      <c r="DH204" s="544">
        <v>511</v>
      </c>
      <c r="DI204" s="544">
        <v>19440</v>
      </c>
      <c r="DJ204" s="544">
        <v>10867</v>
      </c>
      <c r="DK204" s="544">
        <v>-1058</v>
      </c>
      <c r="DL204" s="544">
        <v>0</v>
      </c>
      <c r="DM204" s="544">
        <v>0</v>
      </c>
      <c r="DN204" s="544">
        <v>545</v>
      </c>
      <c r="DO204" s="544">
        <v>908</v>
      </c>
      <c r="DP204" s="544">
        <v>0</v>
      </c>
      <c r="DQ204" s="544">
        <v>0</v>
      </c>
      <c r="DR204" s="544">
        <v>0</v>
      </c>
      <c r="DS204" s="544">
        <v>0</v>
      </c>
      <c r="DT204" s="544">
        <v>0</v>
      </c>
      <c r="DU204" s="544">
        <v>730890</v>
      </c>
      <c r="DV204" s="463">
        <v>-11</v>
      </c>
      <c r="DW204" s="235">
        <v>728246</v>
      </c>
      <c r="DX204" s="235">
        <v>20911</v>
      </c>
      <c r="DY204" s="235">
        <v>-6255</v>
      </c>
      <c r="DZ204" s="235">
        <v>0</v>
      </c>
      <c r="EA204" s="235">
        <v>0</v>
      </c>
      <c r="EB204" s="235">
        <v>57624</v>
      </c>
      <c r="EC204" s="235">
        <v>4236</v>
      </c>
      <c r="ED204" s="235">
        <v>-1466</v>
      </c>
      <c r="EE204" s="235">
        <v>453</v>
      </c>
      <c r="EF204" s="235">
        <v>342</v>
      </c>
      <c r="EG204" s="235">
        <v>-12796</v>
      </c>
      <c r="EH204" s="235">
        <v>12324</v>
      </c>
      <c r="EI204" s="235">
        <v>-1209</v>
      </c>
      <c r="EJ204" s="235">
        <v>0</v>
      </c>
      <c r="EK204" s="235">
        <v>0</v>
      </c>
      <c r="EL204" s="235">
        <v>161</v>
      </c>
      <c r="EM204" s="235">
        <v>434</v>
      </c>
      <c r="EN204" s="235">
        <v>0</v>
      </c>
      <c r="EO204" s="235">
        <v>0</v>
      </c>
      <c r="EP204" s="235">
        <v>0</v>
      </c>
      <c r="EQ204" s="235">
        <v>0</v>
      </c>
      <c r="ER204" s="235">
        <v>0</v>
      </c>
      <c r="ES204" s="235">
        <v>802994</v>
      </c>
      <c r="ET204" s="254"/>
      <c r="EU204" s="254"/>
      <c r="EV204" s="254"/>
      <c r="EW204" s="254"/>
      <c r="EY204" s="397">
        <v>122.19377365776364</v>
      </c>
      <c r="EZ204" s="226">
        <v>1.6501161977299756</v>
      </c>
      <c r="FA204" s="397">
        <v>-46.10620513008331</v>
      </c>
      <c r="FB204" s="226">
        <v>-2.8741737612799669</v>
      </c>
      <c r="FC204" s="221">
        <v>0.13888401999235647</v>
      </c>
      <c r="FD204" s="226">
        <v>0.37034643814348711</v>
      </c>
      <c r="FE204" s="221">
        <v>7020.5512050082316</v>
      </c>
      <c r="FF204" s="226">
        <v>0.9390941657706291</v>
      </c>
      <c r="FG204" s="221">
        <v>-0.44820132279428332</v>
      </c>
      <c r="FH204" s="226">
        <v>0</v>
      </c>
      <c r="FI204" s="232"/>
      <c r="FJ204" s="393">
        <v>51.5</v>
      </c>
      <c r="FK204" s="430"/>
      <c r="FL204" s="468">
        <v>1.9420494699646642</v>
      </c>
      <c r="FM204" s="469">
        <v>42257.037275554903</v>
      </c>
      <c r="FN204" s="472">
        <v>15.756890459363957</v>
      </c>
      <c r="FO204" s="386">
        <v>13828.459809672335</v>
      </c>
      <c r="FQ204" s="390">
        <v>355.08</v>
      </c>
      <c r="FR204" s="391">
        <v>167479.4</v>
      </c>
      <c r="FS204" s="392">
        <v>1.9618720755000801E-4</v>
      </c>
      <c r="FT204" s="278">
        <v>3138.995320800128</v>
      </c>
      <c r="FV204" s="555">
        <v>0</v>
      </c>
      <c r="FW204" s="551">
        <v>0</v>
      </c>
      <c r="FX204" s="547">
        <v>1464</v>
      </c>
      <c r="FY204" s="545">
        <v>1780</v>
      </c>
      <c r="FZ204" s="555">
        <v>0</v>
      </c>
    </row>
    <row r="205" spans="1:182" x14ac:dyDescent="0.2">
      <c r="A205" s="65">
        <v>202</v>
      </c>
      <c r="B205" s="65">
        <v>589</v>
      </c>
      <c r="C205" s="66">
        <v>1219</v>
      </c>
      <c r="D205" s="67" t="s">
        <v>62</v>
      </c>
      <c r="E205" s="75"/>
      <c r="F205" s="220">
        <v>458.33333333333331</v>
      </c>
      <c r="G205" s="220">
        <v>1109459.3333333333</v>
      </c>
      <c r="H205" s="214">
        <v>1.9733333333333334</v>
      </c>
      <c r="I205" s="220">
        <v>562272.39741257334</v>
      </c>
      <c r="J205" s="220">
        <v>177794.33333333334</v>
      </c>
      <c r="K205" s="209">
        <v>0</v>
      </c>
      <c r="L205" s="216">
        <v>1.65</v>
      </c>
      <c r="M205" s="220">
        <v>927749.45573074592</v>
      </c>
      <c r="N205" s="220">
        <v>143264.89000000001</v>
      </c>
      <c r="O205" s="220">
        <v>510.33333333333331</v>
      </c>
      <c r="P205" s="220">
        <v>1071524.6790640792</v>
      </c>
      <c r="Q205" s="221">
        <v>2337.8720270489002</v>
      </c>
      <c r="R205" s="221">
        <v>2681.4037114060652</v>
      </c>
      <c r="S205" s="221">
        <v>87.1883639566895</v>
      </c>
      <c r="T205" s="381">
        <v>2337.8720270489002</v>
      </c>
      <c r="U205" s="222">
        <v>2746.534559255173</v>
      </c>
      <c r="V205" s="222">
        <v>85.120794099270427</v>
      </c>
      <c r="W205" s="223">
        <v>58257.248138902542</v>
      </c>
      <c r="X205" s="224">
        <v>127.10672321215101</v>
      </c>
      <c r="Y205" s="225">
        <v>91.928669292714375</v>
      </c>
      <c r="Z205" s="223">
        <v>0</v>
      </c>
      <c r="AA205" s="224">
        <v>0</v>
      </c>
      <c r="AB205" s="226">
        <v>91.928669292714375</v>
      </c>
      <c r="AC205" s="227">
        <v>0</v>
      </c>
      <c r="AD205" s="228">
        <v>0</v>
      </c>
      <c r="AE205" s="229">
        <v>0</v>
      </c>
      <c r="AF205" s="230">
        <v>0</v>
      </c>
      <c r="AG205" s="231">
        <v>91.928669292714375</v>
      </c>
      <c r="AH205" s="223">
        <v>58257.248138902542</v>
      </c>
      <c r="AI205" s="224">
        <v>127.10672321215101</v>
      </c>
      <c r="AJ205" s="226">
        <v>91.928669292714375</v>
      </c>
      <c r="AK205" s="232">
        <v>0</v>
      </c>
      <c r="AL205" s="444">
        <v>4.3898181818181818</v>
      </c>
      <c r="AM205" s="232">
        <v>115526.72228440369</v>
      </c>
      <c r="AN205" s="232">
        <v>13.662545454545455</v>
      </c>
      <c r="AO205" s="232">
        <v>5081.6092535725975</v>
      </c>
      <c r="AP205" s="223">
        <v>120608.33153797628</v>
      </c>
      <c r="AQ205" s="224">
        <v>87.1883639566895</v>
      </c>
      <c r="AR205" s="224">
        <v>0</v>
      </c>
      <c r="AS205" s="233">
        <v>0</v>
      </c>
      <c r="AT205" s="234">
        <v>120608.33153797628</v>
      </c>
      <c r="AU205" s="254"/>
      <c r="AV205" s="221">
        <v>419.75</v>
      </c>
      <c r="AW205" s="221">
        <v>192385.41666666666</v>
      </c>
      <c r="AX205" s="271">
        <v>2.273706432725605E-4</v>
      </c>
      <c r="AY205" s="298">
        <v>3581.0876315428281</v>
      </c>
      <c r="AZ205" s="213"/>
      <c r="BA205" s="221">
        <v>22.492035678713734</v>
      </c>
      <c r="BB205" s="272">
        <v>-0.70900266950098056</v>
      </c>
      <c r="BC205" s="221">
        <v>-7.4352548725224592</v>
      </c>
      <c r="BD205" s="272">
        <v>-0.32219815639957111</v>
      </c>
      <c r="BE205" s="221">
        <v>-0.21021739009116158</v>
      </c>
      <c r="BF205" s="272">
        <v>-0.52089953242053177</v>
      </c>
      <c r="BG205" s="221">
        <v>5191.9838976383608</v>
      </c>
      <c r="BH205" s="272">
        <v>0.4447627289775658</v>
      </c>
      <c r="BI205" s="221">
        <v>-0.49921577182466226</v>
      </c>
      <c r="BJ205" s="445">
        <v>0</v>
      </c>
      <c r="BL205" s="412">
        <v>56.3</v>
      </c>
      <c r="BM205" s="425"/>
      <c r="BN205" s="235">
        <v>459</v>
      </c>
      <c r="BO205" s="302">
        <v>1.94</v>
      </c>
      <c r="BP205" s="232">
        <v>1.94</v>
      </c>
      <c r="BQ205" s="71">
        <v>103771870</v>
      </c>
      <c r="BR205" s="235">
        <v>451</v>
      </c>
      <c r="BS205" s="302">
        <v>1.94</v>
      </c>
      <c r="BT205" s="232">
        <v>1.94</v>
      </c>
      <c r="BU205" s="71">
        <v>137478880</v>
      </c>
      <c r="BV205" s="235">
        <v>468</v>
      </c>
      <c r="BW205" s="302">
        <v>1.94</v>
      </c>
      <c r="BX205" s="232">
        <v>1.94</v>
      </c>
      <c r="BY205" s="71">
        <v>146356630</v>
      </c>
      <c r="BZ205" s="463">
        <v>-16686</v>
      </c>
      <c r="CA205" s="235">
        <v>900533</v>
      </c>
      <c r="CB205" s="235">
        <v>26522</v>
      </c>
      <c r="CC205" s="235">
        <v>-18728</v>
      </c>
      <c r="CD205" s="235">
        <v>-601</v>
      </c>
      <c r="CE205" s="235">
        <v>0</v>
      </c>
      <c r="CF205" s="235">
        <v>97515</v>
      </c>
      <c r="CG205" s="235">
        <v>13651</v>
      </c>
      <c r="CH205" s="235">
        <v>-4883</v>
      </c>
      <c r="CI205" s="235">
        <v>27259</v>
      </c>
      <c r="CJ205" s="235">
        <v>0</v>
      </c>
      <c r="CK205" s="235">
        <v>32034</v>
      </c>
      <c r="CL205" s="235">
        <v>6488</v>
      </c>
      <c r="CM205" s="235">
        <v>-2030</v>
      </c>
      <c r="CN205" s="235">
        <v>0</v>
      </c>
      <c r="CO205" s="235">
        <v>0</v>
      </c>
      <c r="CP205" s="235">
        <v>1458</v>
      </c>
      <c r="CQ205" s="235">
        <v>51</v>
      </c>
      <c r="CR205" s="235">
        <v>-58</v>
      </c>
      <c r="CS205" s="235">
        <v>0</v>
      </c>
      <c r="CT205" s="235">
        <v>0</v>
      </c>
      <c r="CU205" s="235">
        <v>2652</v>
      </c>
      <c r="CV205" s="235">
        <v>0</v>
      </c>
      <c r="CW205" s="235">
        <v>1065177</v>
      </c>
      <c r="CX205" s="463">
        <v>-7140</v>
      </c>
      <c r="CY205" s="544">
        <v>890296</v>
      </c>
      <c r="CZ205" s="544">
        <v>21708</v>
      </c>
      <c r="DA205" s="544">
        <v>-19226</v>
      </c>
      <c r="DB205" s="544">
        <v>-849</v>
      </c>
      <c r="DC205" s="544">
        <v>0</v>
      </c>
      <c r="DD205" s="544">
        <v>93991</v>
      </c>
      <c r="DE205" s="544">
        <v>8776</v>
      </c>
      <c r="DF205" s="544">
        <v>-6650</v>
      </c>
      <c r="DG205" s="544">
        <v>53527</v>
      </c>
      <c r="DH205" s="544">
        <v>0</v>
      </c>
      <c r="DI205" s="544">
        <v>84445</v>
      </c>
      <c r="DJ205" s="544">
        <v>2096</v>
      </c>
      <c r="DK205" s="544">
        <v>-1985</v>
      </c>
      <c r="DL205" s="544">
        <v>0</v>
      </c>
      <c r="DM205" s="544">
        <v>0</v>
      </c>
      <c r="DN205" s="544">
        <v>162</v>
      </c>
      <c r="DO205" s="544">
        <v>7</v>
      </c>
      <c r="DP205" s="544">
        <v>0</v>
      </c>
      <c r="DQ205" s="544">
        <v>0</v>
      </c>
      <c r="DR205" s="544">
        <v>0</v>
      </c>
      <c r="DS205" s="544">
        <v>2609</v>
      </c>
      <c r="DT205" s="544">
        <v>0</v>
      </c>
      <c r="DU205" s="544">
        <v>1121767</v>
      </c>
      <c r="DV205" s="463">
        <v>-18932</v>
      </c>
      <c r="DW205" s="235">
        <v>926662</v>
      </c>
      <c r="DX205" s="235">
        <v>17016</v>
      </c>
      <c r="DY205" s="235">
        <v>-32366</v>
      </c>
      <c r="DZ205" s="235">
        <v>-2025</v>
      </c>
      <c r="EA205" s="235">
        <v>0</v>
      </c>
      <c r="EB205" s="235">
        <v>114033</v>
      </c>
      <c r="EC205" s="235">
        <v>7729</v>
      </c>
      <c r="ED205" s="235">
        <v>-6296</v>
      </c>
      <c r="EE205" s="235">
        <v>18004</v>
      </c>
      <c r="EF205" s="235">
        <v>401</v>
      </c>
      <c r="EG205" s="235">
        <v>20828</v>
      </c>
      <c r="EH205" s="235">
        <v>7098</v>
      </c>
      <c r="EI205" s="235">
        <v>-2961</v>
      </c>
      <c r="EJ205" s="235">
        <v>0</v>
      </c>
      <c r="EK205" s="235">
        <v>0</v>
      </c>
      <c r="EL205" s="235">
        <v>7090</v>
      </c>
      <c r="EM205" s="235">
        <v>29</v>
      </c>
      <c r="EN205" s="235">
        <v>-34</v>
      </c>
      <c r="EO205" s="235">
        <v>0</v>
      </c>
      <c r="EP205" s="235">
        <v>0</v>
      </c>
      <c r="EQ205" s="235">
        <v>773</v>
      </c>
      <c r="ER205" s="235">
        <v>0</v>
      </c>
      <c r="ES205" s="235">
        <v>1057049</v>
      </c>
      <c r="ET205" s="254"/>
      <c r="EU205" s="254"/>
      <c r="EV205" s="254"/>
      <c r="EW205" s="254"/>
      <c r="EY205" s="397">
        <v>21.886398762995071</v>
      </c>
      <c r="EZ205" s="226">
        <v>-0.71371285133650542</v>
      </c>
      <c r="FA205" s="397">
        <v>-10.23600054955525</v>
      </c>
      <c r="FB205" s="226">
        <v>-0.3611295013979568</v>
      </c>
      <c r="FC205" s="221">
        <v>-0.24578889574692844</v>
      </c>
      <c r="FD205" s="226">
        <v>-0.58528550040806737</v>
      </c>
      <c r="FE205" s="221">
        <v>5986.899262093295</v>
      </c>
      <c r="FF205" s="226">
        <v>0.64447479056124712</v>
      </c>
      <c r="FG205" s="221">
        <v>-0.57615066092594414</v>
      </c>
      <c r="FH205" s="226">
        <v>0</v>
      </c>
      <c r="FI205" s="232"/>
      <c r="FJ205" s="393">
        <v>56.3</v>
      </c>
      <c r="FK205" s="430"/>
      <c r="FL205" s="468">
        <v>4.3802612481857768</v>
      </c>
      <c r="FM205" s="469">
        <v>115017.01158640697</v>
      </c>
      <c r="FN205" s="472">
        <v>13.632801161103048</v>
      </c>
      <c r="FO205" s="386">
        <v>5789.0843216437979</v>
      </c>
      <c r="FQ205" s="390">
        <v>522.87</v>
      </c>
      <c r="FR205" s="391">
        <v>240171.62</v>
      </c>
      <c r="FS205" s="392">
        <v>2.8133967198689308E-4</v>
      </c>
      <c r="FT205" s="278">
        <v>4501.4347517902888</v>
      </c>
      <c r="FV205" s="555">
        <v>0</v>
      </c>
      <c r="FW205" s="551">
        <v>0</v>
      </c>
      <c r="FX205" s="547">
        <v>1531</v>
      </c>
      <c r="FY205" s="545">
        <v>2066</v>
      </c>
      <c r="FZ205" s="555">
        <v>0</v>
      </c>
    </row>
    <row r="206" spans="1:182" x14ac:dyDescent="0.2">
      <c r="A206" s="65">
        <v>203</v>
      </c>
      <c r="B206" s="65">
        <v>620</v>
      </c>
      <c r="C206" s="66">
        <v>2320</v>
      </c>
      <c r="D206" s="67" t="s">
        <v>147</v>
      </c>
      <c r="E206" s="75"/>
      <c r="F206" s="220">
        <v>725</v>
      </c>
      <c r="G206" s="220">
        <v>1267884.3333333333</v>
      </c>
      <c r="H206" s="214">
        <v>1.9233333333333331</v>
      </c>
      <c r="I206" s="220">
        <v>659626.5048676813</v>
      </c>
      <c r="J206" s="220">
        <v>101121.33333333333</v>
      </c>
      <c r="K206" s="209">
        <v>0</v>
      </c>
      <c r="L206" s="216">
        <v>1.65</v>
      </c>
      <c r="M206" s="220">
        <v>1088383.7330316741</v>
      </c>
      <c r="N206" s="220">
        <v>102582.43666666666</v>
      </c>
      <c r="O206" s="220">
        <v>439</v>
      </c>
      <c r="P206" s="220">
        <v>1191405.1696983408</v>
      </c>
      <c r="Q206" s="221">
        <v>1643.3174754459874</v>
      </c>
      <c r="R206" s="221">
        <v>2681.4037114060652</v>
      </c>
      <c r="S206" s="221">
        <v>61.285716449772131</v>
      </c>
      <c r="T206" s="381">
        <v>1643.3174754459874</v>
      </c>
      <c r="U206" s="222">
        <v>2746.534559255173</v>
      </c>
      <c r="V206" s="222">
        <v>59.832397517387705</v>
      </c>
      <c r="W206" s="223">
        <v>278466.63279629091</v>
      </c>
      <c r="X206" s="224">
        <v>384.09190730522886</v>
      </c>
      <c r="Y206" s="225">
        <v>75.610001363356446</v>
      </c>
      <c r="Z206" s="223">
        <v>201983</v>
      </c>
      <c r="AA206" s="224">
        <v>278.59724137931033</v>
      </c>
      <c r="AB206" s="226">
        <v>85.999978829048104</v>
      </c>
      <c r="AC206" s="227">
        <v>0</v>
      </c>
      <c r="AD206" s="228">
        <v>0</v>
      </c>
      <c r="AE206" s="229">
        <v>201983</v>
      </c>
      <c r="AF206" s="230">
        <v>278.59724137931033</v>
      </c>
      <c r="AG206" s="231">
        <v>85.999978829048104</v>
      </c>
      <c r="AH206" s="223">
        <v>480449.63279629091</v>
      </c>
      <c r="AI206" s="224">
        <v>662.68914868453919</v>
      </c>
      <c r="AJ206" s="226">
        <v>85.999978829048104</v>
      </c>
      <c r="AK206" s="232">
        <v>0</v>
      </c>
      <c r="AL206" s="444">
        <v>1.4537931034482758</v>
      </c>
      <c r="AM206" s="232">
        <v>41436.951531041799</v>
      </c>
      <c r="AN206" s="232">
        <v>24.773793103448277</v>
      </c>
      <c r="AO206" s="232">
        <v>72864.547010121663</v>
      </c>
      <c r="AP206" s="223">
        <v>114301.49854116346</v>
      </c>
      <c r="AQ206" s="224">
        <v>61.285716449772131</v>
      </c>
      <c r="AR206" s="224">
        <v>0</v>
      </c>
      <c r="AS206" s="233">
        <v>0</v>
      </c>
      <c r="AT206" s="234">
        <v>114301.49854116346</v>
      </c>
      <c r="AU206" s="254"/>
      <c r="AV206" s="221">
        <v>263.69</v>
      </c>
      <c r="AW206" s="221">
        <v>191175.25</v>
      </c>
      <c r="AX206" s="271">
        <v>2.2594040818388041E-4</v>
      </c>
      <c r="AY206" s="298">
        <v>3558.5614288961165</v>
      </c>
      <c r="AZ206" s="213"/>
      <c r="BA206" s="221">
        <v>42.15778015970934</v>
      </c>
      <c r="BB206" s="272">
        <v>-0.23869060858900687</v>
      </c>
      <c r="BC206" s="221">
        <v>-3.0363329583091283</v>
      </c>
      <c r="BD206" s="272">
        <v>0.10489142631611964</v>
      </c>
      <c r="BE206" s="221">
        <v>0.2389527500395153</v>
      </c>
      <c r="BF206" s="272">
        <v>0.51003070758644098</v>
      </c>
      <c r="BG206" s="221">
        <v>1781.413473982929</v>
      </c>
      <c r="BH206" s="272">
        <v>-0.53094705761955852</v>
      </c>
      <c r="BI206" s="221">
        <v>0.22679464573327807</v>
      </c>
      <c r="BJ206" s="445">
        <v>0</v>
      </c>
      <c r="BL206" s="412">
        <v>0</v>
      </c>
      <c r="BM206" s="425"/>
      <c r="BN206" s="235">
        <v>726</v>
      </c>
      <c r="BO206" s="302">
        <v>1.95</v>
      </c>
      <c r="BP206" s="232">
        <v>1.95</v>
      </c>
      <c r="BQ206" s="71">
        <v>77105670</v>
      </c>
      <c r="BR206" s="235">
        <v>718</v>
      </c>
      <c r="BS206" s="302">
        <v>1.87</v>
      </c>
      <c r="BT206" s="232">
        <v>1.87</v>
      </c>
      <c r="BU206" s="71">
        <v>91657750</v>
      </c>
      <c r="BV206" s="235">
        <v>735</v>
      </c>
      <c r="BW206" s="302">
        <v>1.87</v>
      </c>
      <c r="BX206" s="232">
        <v>1.87</v>
      </c>
      <c r="BY206" s="71">
        <v>94854820</v>
      </c>
      <c r="BZ206" s="463">
        <v>-3327</v>
      </c>
      <c r="CA206" s="235">
        <v>1161818</v>
      </c>
      <c r="CB206" s="235">
        <v>12669</v>
      </c>
      <c r="CC206" s="235">
        <v>-25273</v>
      </c>
      <c r="CD206" s="235">
        <v>0</v>
      </c>
      <c r="CE206" s="235">
        <v>0</v>
      </c>
      <c r="CF206" s="235">
        <v>120878</v>
      </c>
      <c r="CG206" s="235">
        <v>3797</v>
      </c>
      <c r="CH206" s="235">
        <v>-5373</v>
      </c>
      <c r="CI206" s="235">
        <v>6389</v>
      </c>
      <c r="CJ206" s="235">
        <v>131</v>
      </c>
      <c r="CK206" s="235">
        <v>25513</v>
      </c>
      <c r="CL206" s="235">
        <v>8824</v>
      </c>
      <c r="CM206" s="235">
        <v>-7627</v>
      </c>
      <c r="CN206" s="235">
        <v>0</v>
      </c>
      <c r="CO206" s="235">
        <v>0</v>
      </c>
      <c r="CP206" s="235">
        <v>-204</v>
      </c>
      <c r="CQ206" s="235">
        <v>12</v>
      </c>
      <c r="CR206" s="235">
        <v>0</v>
      </c>
      <c r="CS206" s="235">
        <v>0</v>
      </c>
      <c r="CT206" s="235">
        <v>380</v>
      </c>
      <c r="CU206" s="235">
        <v>93</v>
      </c>
      <c r="CV206" s="235">
        <v>0</v>
      </c>
      <c r="CW206" s="235">
        <v>1298700</v>
      </c>
      <c r="CX206" s="463">
        <v>-6678</v>
      </c>
      <c r="CY206" s="544">
        <v>1120315</v>
      </c>
      <c r="CZ206" s="544">
        <v>13483</v>
      </c>
      <c r="DA206" s="544">
        <v>-37756</v>
      </c>
      <c r="DB206" s="544">
        <v>0</v>
      </c>
      <c r="DC206" s="544">
        <v>0</v>
      </c>
      <c r="DD206" s="544">
        <v>121121</v>
      </c>
      <c r="DE206" s="544">
        <v>4507</v>
      </c>
      <c r="DF206" s="544">
        <v>-8169</v>
      </c>
      <c r="DG206" s="544">
        <v>18051</v>
      </c>
      <c r="DH206" s="544">
        <v>218</v>
      </c>
      <c r="DI206" s="544">
        <v>61241</v>
      </c>
      <c r="DJ206" s="544">
        <v>1634</v>
      </c>
      <c r="DK206" s="544">
        <v>-624</v>
      </c>
      <c r="DL206" s="544">
        <v>0</v>
      </c>
      <c r="DM206" s="544">
        <v>0</v>
      </c>
      <c r="DN206" s="544">
        <v>284</v>
      </c>
      <c r="DO206" s="544">
        <v>7</v>
      </c>
      <c r="DP206" s="544">
        <v>0</v>
      </c>
      <c r="DQ206" s="544">
        <v>0</v>
      </c>
      <c r="DR206" s="544">
        <v>0</v>
      </c>
      <c r="DS206" s="544">
        <v>1779</v>
      </c>
      <c r="DT206" s="544">
        <v>0</v>
      </c>
      <c r="DU206" s="544">
        <v>1289413</v>
      </c>
      <c r="DV206" s="463">
        <v>-8377</v>
      </c>
      <c r="DW206" s="235">
        <v>1229558</v>
      </c>
      <c r="DX206" s="235">
        <v>12574</v>
      </c>
      <c r="DY206" s="235">
        <v>-54039</v>
      </c>
      <c r="DZ206" s="235">
        <v>0</v>
      </c>
      <c r="EA206" s="235">
        <v>0</v>
      </c>
      <c r="EB206" s="235">
        <v>299656</v>
      </c>
      <c r="EC206" s="235">
        <v>4493</v>
      </c>
      <c r="ED206" s="235">
        <v>-6049</v>
      </c>
      <c r="EE206" s="235">
        <v>-25210</v>
      </c>
      <c r="EF206" s="235">
        <v>259</v>
      </c>
      <c r="EG206" s="235">
        <v>-1054</v>
      </c>
      <c r="EH206" s="235">
        <v>2404</v>
      </c>
      <c r="EI206" s="235">
        <v>-2913</v>
      </c>
      <c r="EJ206" s="235">
        <v>0</v>
      </c>
      <c r="EK206" s="235">
        <v>0</v>
      </c>
      <c r="EL206" s="235">
        <v>321</v>
      </c>
      <c r="EM206" s="235">
        <v>0</v>
      </c>
      <c r="EN206" s="235">
        <v>-30</v>
      </c>
      <c r="EO206" s="235">
        <v>0</v>
      </c>
      <c r="EP206" s="235">
        <v>37</v>
      </c>
      <c r="EQ206" s="235">
        <v>834</v>
      </c>
      <c r="ER206" s="235">
        <v>0</v>
      </c>
      <c r="ES206" s="235">
        <v>1452464</v>
      </c>
      <c r="ET206" s="254"/>
      <c r="EU206" s="254"/>
      <c r="EV206" s="254"/>
      <c r="EW206" s="254"/>
      <c r="EY206" s="397">
        <v>41.126929703907891</v>
      </c>
      <c r="EZ206" s="226">
        <v>-0.26029328966114362</v>
      </c>
      <c r="FA206" s="397">
        <v>-5.2600470219422713</v>
      </c>
      <c r="FB206" s="226">
        <v>-1.2517286992143517E-2</v>
      </c>
      <c r="FC206" s="221">
        <v>0.26025071631613222</v>
      </c>
      <c r="FD206" s="226">
        <v>0.6718542556631778</v>
      </c>
      <c r="FE206" s="221">
        <v>2013.3956576783282</v>
      </c>
      <c r="FF206" s="226">
        <v>-0.48808356948365217</v>
      </c>
      <c r="FG206" s="221">
        <v>0.22178181212338571</v>
      </c>
      <c r="FH206" s="226">
        <v>0</v>
      </c>
      <c r="FI206" s="232"/>
      <c r="FJ206" s="393">
        <v>0</v>
      </c>
      <c r="FK206" s="430"/>
      <c r="FL206" s="468">
        <v>1.4511243689765947</v>
      </c>
      <c r="FM206" s="469">
        <v>41555.407583186461</v>
      </c>
      <c r="FN206" s="472">
        <v>24.72831574116567</v>
      </c>
      <c r="FO206" s="386">
        <v>72573.022732938742</v>
      </c>
      <c r="FQ206" s="390">
        <v>277.37</v>
      </c>
      <c r="FR206" s="391">
        <v>201463.07666666669</v>
      </c>
      <c r="FS206" s="392">
        <v>2.3599605942979565E-4</v>
      </c>
      <c r="FT206" s="278">
        <v>3775.9369508767304</v>
      </c>
      <c r="FV206" s="555">
        <v>0</v>
      </c>
      <c r="FW206" s="551">
        <v>0</v>
      </c>
      <c r="FX206" s="547">
        <v>1317</v>
      </c>
      <c r="FY206" s="545">
        <v>1245</v>
      </c>
      <c r="FZ206" s="555">
        <v>0</v>
      </c>
    </row>
    <row r="207" spans="1:182" x14ac:dyDescent="0.2">
      <c r="A207" s="65">
        <v>204</v>
      </c>
      <c r="B207" s="65">
        <v>391</v>
      </c>
      <c r="C207" s="66">
        <v>5311</v>
      </c>
      <c r="D207" s="67" t="s">
        <v>270</v>
      </c>
      <c r="E207" s="75"/>
      <c r="F207" s="220">
        <v>880.66666666666663</v>
      </c>
      <c r="G207" s="220">
        <v>1808970.6666666667</v>
      </c>
      <c r="H207" s="214">
        <v>1.97</v>
      </c>
      <c r="I207" s="220">
        <v>918259.22165820643</v>
      </c>
      <c r="J207" s="220">
        <v>109662</v>
      </c>
      <c r="K207" s="209">
        <v>0</v>
      </c>
      <c r="L207" s="216">
        <v>1.65</v>
      </c>
      <c r="M207" s="220">
        <v>1515127.7157360406</v>
      </c>
      <c r="N207" s="220">
        <v>165314.87333333332</v>
      </c>
      <c r="O207" s="220">
        <v>219</v>
      </c>
      <c r="P207" s="220">
        <v>1680661.5890693739</v>
      </c>
      <c r="Q207" s="221">
        <v>1908.396959579153</v>
      </c>
      <c r="R207" s="221">
        <v>2681.4037114060652</v>
      </c>
      <c r="S207" s="221">
        <v>71.171564037943185</v>
      </c>
      <c r="T207" s="381">
        <v>1908.396959579153</v>
      </c>
      <c r="U207" s="222">
        <v>2746.534559255173</v>
      </c>
      <c r="V207" s="222">
        <v>69.483813817244936</v>
      </c>
      <c r="W207" s="223">
        <v>251881.67339362658</v>
      </c>
      <c r="X207" s="224">
        <v>286.01249817595755</v>
      </c>
      <c r="Y207" s="225">
        <v>81.838085343904197</v>
      </c>
      <c r="Z207" s="223">
        <v>98280</v>
      </c>
      <c r="AA207" s="224">
        <v>111.59727479182438</v>
      </c>
      <c r="AB207" s="226">
        <v>85.999982872318725</v>
      </c>
      <c r="AC207" s="227">
        <v>0</v>
      </c>
      <c r="AD207" s="228">
        <v>0</v>
      </c>
      <c r="AE207" s="229">
        <v>98280</v>
      </c>
      <c r="AF207" s="230">
        <v>111.59727479182438</v>
      </c>
      <c r="AG207" s="231">
        <v>85.999982872318725</v>
      </c>
      <c r="AH207" s="223">
        <v>350161.67339362658</v>
      </c>
      <c r="AI207" s="224">
        <v>397.60977296778191</v>
      </c>
      <c r="AJ207" s="226">
        <v>85.999982872318725</v>
      </c>
      <c r="AK207" s="232">
        <v>0</v>
      </c>
      <c r="AL207" s="444">
        <v>0.76532929598788801</v>
      </c>
      <c r="AM207" s="232">
        <v>10085.144784504768</v>
      </c>
      <c r="AN207" s="232">
        <v>13.720287660862983</v>
      </c>
      <c r="AO207" s="232">
        <v>10173.300179557897</v>
      </c>
      <c r="AP207" s="223">
        <v>20258.444964062663</v>
      </c>
      <c r="AQ207" s="224">
        <v>71.171564037943185</v>
      </c>
      <c r="AR207" s="224">
        <v>0</v>
      </c>
      <c r="AS207" s="233">
        <v>0</v>
      </c>
      <c r="AT207" s="234">
        <v>20258.444964062663</v>
      </c>
      <c r="AU207" s="254"/>
      <c r="AV207" s="221">
        <v>302.55</v>
      </c>
      <c r="AW207" s="221">
        <v>266445.7</v>
      </c>
      <c r="AX207" s="271">
        <v>3.1489876548789527E-4</v>
      </c>
      <c r="AY207" s="298">
        <v>4959.6555564343507</v>
      </c>
      <c r="AZ207" s="213"/>
      <c r="BA207" s="221">
        <v>22.678395493288889</v>
      </c>
      <c r="BB207" s="272">
        <v>-0.70454581974638752</v>
      </c>
      <c r="BC207" s="221">
        <v>-0.67456404881493537</v>
      </c>
      <c r="BD207" s="272">
        <v>0.33419463235112667</v>
      </c>
      <c r="BE207" s="221">
        <v>-0.25680177477734312</v>
      </c>
      <c r="BF207" s="272">
        <v>-0.62781948678599842</v>
      </c>
      <c r="BG207" s="221">
        <v>1118.9767859554488</v>
      </c>
      <c r="BH207" s="272">
        <v>-0.7204596256716348</v>
      </c>
      <c r="BI207" s="221">
        <v>-6.9427762127406117E-2</v>
      </c>
      <c r="BJ207" s="445">
        <v>0</v>
      </c>
      <c r="BL207" s="412">
        <v>100</v>
      </c>
      <c r="BM207" s="425"/>
      <c r="BN207" s="235">
        <v>894</v>
      </c>
      <c r="BO207" s="302">
        <v>1.97</v>
      </c>
      <c r="BP207" s="232">
        <v>1.97</v>
      </c>
      <c r="BQ207" s="71">
        <v>130764060</v>
      </c>
      <c r="BR207" s="235">
        <v>887</v>
      </c>
      <c r="BS207" s="302">
        <v>1.97</v>
      </c>
      <c r="BT207" s="232">
        <v>1.97</v>
      </c>
      <c r="BU207" s="71">
        <v>143743550</v>
      </c>
      <c r="BV207" s="235">
        <v>894</v>
      </c>
      <c r="BW207" s="302">
        <v>1.97</v>
      </c>
      <c r="BX207" s="232">
        <v>1.97</v>
      </c>
      <c r="BY207" s="71">
        <v>144866090</v>
      </c>
      <c r="BZ207" s="463">
        <v>-24881</v>
      </c>
      <c r="CA207" s="235">
        <v>1641832</v>
      </c>
      <c r="CB207" s="235">
        <v>19058</v>
      </c>
      <c r="CC207" s="235">
        <v>-21703</v>
      </c>
      <c r="CD207" s="235">
        <v>-55</v>
      </c>
      <c r="CE207" s="235">
        <v>0</v>
      </c>
      <c r="CF207" s="235">
        <v>142278</v>
      </c>
      <c r="CG207" s="235">
        <v>9386</v>
      </c>
      <c r="CH207" s="235">
        <v>-3148</v>
      </c>
      <c r="CI207" s="235">
        <v>18150</v>
      </c>
      <c r="CJ207" s="235">
        <v>98</v>
      </c>
      <c r="CK207" s="235">
        <v>17416</v>
      </c>
      <c r="CL207" s="235">
        <v>2336</v>
      </c>
      <c r="CM207" s="235">
        <v>0</v>
      </c>
      <c r="CN207" s="235">
        <v>0</v>
      </c>
      <c r="CO207" s="235">
        <v>0</v>
      </c>
      <c r="CP207" s="235">
        <v>351</v>
      </c>
      <c r="CQ207" s="235">
        <v>1421</v>
      </c>
      <c r="CR207" s="235">
        <v>-6</v>
      </c>
      <c r="CS207" s="235">
        <v>0</v>
      </c>
      <c r="CT207" s="235">
        <v>2175</v>
      </c>
      <c r="CU207" s="235">
        <v>21121</v>
      </c>
      <c r="CV207" s="235">
        <v>0</v>
      </c>
      <c r="CW207" s="235">
        <v>1825829</v>
      </c>
      <c r="CX207" s="463">
        <v>-14191</v>
      </c>
      <c r="CY207" s="544">
        <v>1741937</v>
      </c>
      <c r="CZ207" s="544">
        <v>22093</v>
      </c>
      <c r="DA207" s="544">
        <v>-31852</v>
      </c>
      <c r="DB207" s="544">
        <v>-155</v>
      </c>
      <c r="DC207" s="544">
        <v>0</v>
      </c>
      <c r="DD207" s="544">
        <v>134699</v>
      </c>
      <c r="DE207" s="544">
        <v>8063</v>
      </c>
      <c r="DF207" s="544">
        <v>-5537</v>
      </c>
      <c r="DG207" s="544">
        <v>18224</v>
      </c>
      <c r="DH207" s="544">
        <v>116</v>
      </c>
      <c r="DI207" s="544">
        <v>13660</v>
      </c>
      <c r="DJ207" s="544">
        <v>86</v>
      </c>
      <c r="DK207" s="544">
        <v>0</v>
      </c>
      <c r="DL207" s="544">
        <v>0</v>
      </c>
      <c r="DM207" s="544">
        <v>0</v>
      </c>
      <c r="DN207" s="544">
        <v>1085</v>
      </c>
      <c r="DO207" s="544">
        <v>961</v>
      </c>
      <c r="DP207" s="544">
        <v>0</v>
      </c>
      <c r="DQ207" s="544">
        <v>0</v>
      </c>
      <c r="DR207" s="544">
        <v>865</v>
      </c>
      <c r="DS207" s="544">
        <v>3597</v>
      </c>
      <c r="DT207" s="544">
        <v>0</v>
      </c>
      <c r="DU207" s="544">
        <v>1893651</v>
      </c>
      <c r="DV207" s="463">
        <v>-16495</v>
      </c>
      <c r="DW207" s="235">
        <v>1598819</v>
      </c>
      <c r="DX207" s="235">
        <v>17147</v>
      </c>
      <c r="DY207" s="235">
        <v>-35583</v>
      </c>
      <c r="DZ207" s="235">
        <v>-417</v>
      </c>
      <c r="EA207" s="235">
        <v>0</v>
      </c>
      <c r="EB207" s="235">
        <v>138701</v>
      </c>
      <c r="EC207" s="235">
        <v>5728</v>
      </c>
      <c r="ED207" s="235">
        <v>-4741</v>
      </c>
      <c r="EE207" s="235">
        <v>17869</v>
      </c>
      <c r="EF207" s="235">
        <v>137</v>
      </c>
      <c r="EG207" s="235">
        <v>22498</v>
      </c>
      <c r="EH207" s="235">
        <v>1478</v>
      </c>
      <c r="EI207" s="235">
        <v>0</v>
      </c>
      <c r="EJ207" s="235">
        <v>0</v>
      </c>
      <c r="EK207" s="235">
        <v>0</v>
      </c>
      <c r="EL207" s="235">
        <v>1094</v>
      </c>
      <c r="EM207" s="235">
        <v>68</v>
      </c>
      <c r="EN207" s="235">
        <v>0</v>
      </c>
      <c r="EO207" s="235">
        <v>0</v>
      </c>
      <c r="EP207" s="235">
        <v>20</v>
      </c>
      <c r="EQ207" s="235">
        <v>5116</v>
      </c>
      <c r="ER207" s="235">
        <v>0</v>
      </c>
      <c r="ES207" s="235">
        <v>1751439</v>
      </c>
      <c r="ET207" s="254"/>
      <c r="EU207" s="254"/>
      <c r="EV207" s="254"/>
      <c r="EW207" s="254"/>
      <c r="EY207" s="397">
        <v>23.133698242005988</v>
      </c>
      <c r="EZ207" s="226">
        <v>-0.68431917271153264</v>
      </c>
      <c r="FA207" s="397">
        <v>-0.57002196298910279</v>
      </c>
      <c r="FB207" s="226">
        <v>0.31606295644207261</v>
      </c>
      <c r="FC207" s="221">
        <v>-0.28211508728805074</v>
      </c>
      <c r="FD207" s="226">
        <v>-0.67552962060020949</v>
      </c>
      <c r="FE207" s="221">
        <v>1302.1144902801043</v>
      </c>
      <c r="FF207" s="226">
        <v>-0.69081836292495835</v>
      </c>
      <c r="FG207" s="221">
        <v>-8.8241868486177794E-2</v>
      </c>
      <c r="FH207" s="226">
        <v>0</v>
      </c>
      <c r="FI207" s="232"/>
      <c r="FJ207" s="393">
        <v>100</v>
      </c>
      <c r="FK207" s="430"/>
      <c r="FL207" s="468">
        <v>0.75588785046728979</v>
      </c>
      <c r="FM207" s="469">
        <v>10128.613498163457</v>
      </c>
      <c r="FN207" s="472">
        <v>13.551028037383178</v>
      </c>
      <c r="FO207" s="386">
        <v>10664.097658038738</v>
      </c>
      <c r="FQ207" s="390">
        <v>374.48</v>
      </c>
      <c r="FR207" s="391">
        <v>333911.33333333331</v>
      </c>
      <c r="FS207" s="392">
        <v>3.9114740114883729E-4</v>
      </c>
      <c r="FT207" s="278">
        <v>6258.3584183813964</v>
      </c>
      <c r="FV207" s="555">
        <v>0</v>
      </c>
      <c r="FW207" s="551">
        <v>0</v>
      </c>
      <c r="FX207" s="547">
        <v>657</v>
      </c>
      <c r="FY207" s="545">
        <v>822</v>
      </c>
      <c r="FZ207" s="555">
        <v>0</v>
      </c>
    </row>
    <row r="208" spans="1:182" x14ac:dyDescent="0.2">
      <c r="A208" s="65">
        <v>205</v>
      </c>
      <c r="B208" s="65">
        <v>766</v>
      </c>
      <c r="C208" s="66">
        <v>1506</v>
      </c>
      <c r="D208" s="67" t="s">
        <v>78</v>
      </c>
      <c r="E208" s="75"/>
      <c r="F208" s="220">
        <v>803</v>
      </c>
      <c r="G208" s="220">
        <v>1065288.6666666667</v>
      </c>
      <c r="H208" s="214">
        <v>1.64</v>
      </c>
      <c r="I208" s="220">
        <v>649566.2601626016</v>
      </c>
      <c r="J208" s="220">
        <v>116747.66666666667</v>
      </c>
      <c r="K208" s="209">
        <v>0</v>
      </c>
      <c r="L208" s="216">
        <v>1.65</v>
      </c>
      <c r="M208" s="220">
        <v>1071784.3292682928</v>
      </c>
      <c r="N208" s="220">
        <v>127931.47333333334</v>
      </c>
      <c r="O208" s="220">
        <v>784.66666666666663</v>
      </c>
      <c r="P208" s="220">
        <v>1200500.4692682929</v>
      </c>
      <c r="Q208" s="221">
        <v>1495.0192643440757</v>
      </c>
      <c r="R208" s="221">
        <v>2681.4037114060652</v>
      </c>
      <c r="S208" s="221">
        <v>55.755097898336338</v>
      </c>
      <c r="T208" s="381">
        <v>1495.0192643440757</v>
      </c>
      <c r="U208" s="222">
        <v>2746.534559255173</v>
      </c>
      <c r="V208" s="222">
        <v>54.432931102440122</v>
      </c>
      <c r="W208" s="223">
        <v>352486.68306658772</v>
      </c>
      <c r="X208" s="224">
        <v>438.96224541293611</v>
      </c>
      <c r="Y208" s="225">
        <v>72.125711675951905</v>
      </c>
      <c r="Z208" s="223">
        <v>298737</v>
      </c>
      <c r="AA208" s="224">
        <v>372.02615193026151</v>
      </c>
      <c r="AB208" s="226">
        <v>86.000017523584958</v>
      </c>
      <c r="AC208" s="227">
        <v>0</v>
      </c>
      <c r="AD208" s="228">
        <v>0</v>
      </c>
      <c r="AE208" s="229">
        <v>298737</v>
      </c>
      <c r="AF208" s="230">
        <v>372.02615193026151</v>
      </c>
      <c r="AG208" s="231">
        <v>86.000017523584958</v>
      </c>
      <c r="AH208" s="223">
        <v>651223.68306658766</v>
      </c>
      <c r="AI208" s="224">
        <v>810.98839734319768</v>
      </c>
      <c r="AJ208" s="226">
        <v>86.000017523584958</v>
      </c>
      <c r="AK208" s="232">
        <v>0</v>
      </c>
      <c r="AL208" s="444">
        <v>5.7359900373599002</v>
      </c>
      <c r="AM208" s="232">
        <v>274161.8858467298</v>
      </c>
      <c r="AN208" s="232">
        <v>56.702366127023659</v>
      </c>
      <c r="AO208" s="232">
        <v>287025.93462884566</v>
      </c>
      <c r="AP208" s="223">
        <v>561187.82047557551</v>
      </c>
      <c r="AQ208" s="224">
        <v>55.755097898336338</v>
      </c>
      <c r="AR208" s="224">
        <v>0</v>
      </c>
      <c r="AS208" s="233">
        <v>0</v>
      </c>
      <c r="AT208" s="234">
        <v>561187.82047557551</v>
      </c>
      <c r="AU208" s="254"/>
      <c r="AV208" s="221">
        <v>341.57</v>
      </c>
      <c r="AW208" s="221">
        <v>274280.71000000002</v>
      </c>
      <c r="AX208" s="271">
        <v>3.241585695552355E-4</v>
      </c>
      <c r="AY208" s="298">
        <v>5105.4974704949591</v>
      </c>
      <c r="AZ208" s="213"/>
      <c r="BA208" s="221">
        <v>65.80295995704553</v>
      </c>
      <c r="BB208" s="272">
        <v>0.32679081785106406</v>
      </c>
      <c r="BC208" s="221">
        <v>-2.8157480286786956</v>
      </c>
      <c r="BD208" s="272">
        <v>0.12630792958362064</v>
      </c>
      <c r="BE208" s="221">
        <v>0.10412415458525254</v>
      </c>
      <c r="BF208" s="272">
        <v>0.20057363586073085</v>
      </c>
      <c r="BG208" s="221">
        <v>2282.0056408080718</v>
      </c>
      <c r="BH208" s="272">
        <v>-0.38773562504586823</v>
      </c>
      <c r="BI208" s="221">
        <v>0.26035200208532094</v>
      </c>
      <c r="BJ208" s="445">
        <v>0</v>
      </c>
      <c r="BL208" s="412">
        <v>155.5</v>
      </c>
      <c r="BM208" s="425"/>
      <c r="BN208" s="235">
        <v>798</v>
      </c>
      <c r="BO208" s="302">
        <v>1.64</v>
      </c>
      <c r="BP208" s="232">
        <v>1.64</v>
      </c>
      <c r="BQ208" s="71">
        <v>97496900</v>
      </c>
      <c r="BR208" s="235">
        <v>802</v>
      </c>
      <c r="BS208" s="302">
        <v>1.64</v>
      </c>
      <c r="BT208" s="232">
        <v>1.64</v>
      </c>
      <c r="BU208" s="71">
        <v>113910633</v>
      </c>
      <c r="BV208" s="235">
        <v>813</v>
      </c>
      <c r="BW208" s="302">
        <v>1.64</v>
      </c>
      <c r="BX208" s="232">
        <v>1.64</v>
      </c>
      <c r="BY208" s="71">
        <v>114288133</v>
      </c>
      <c r="BZ208" s="463">
        <v>-3881</v>
      </c>
      <c r="CA208" s="235">
        <v>887092</v>
      </c>
      <c r="CB208" s="235">
        <v>14818</v>
      </c>
      <c r="CC208" s="235">
        <v>-26320</v>
      </c>
      <c r="CD208" s="235">
        <v>-425</v>
      </c>
      <c r="CE208" s="235">
        <v>0</v>
      </c>
      <c r="CF208" s="235">
        <v>89219</v>
      </c>
      <c r="CG208" s="235">
        <v>5453</v>
      </c>
      <c r="CH208" s="235">
        <v>-3884</v>
      </c>
      <c r="CI208" s="235">
        <v>698</v>
      </c>
      <c r="CJ208" s="235">
        <v>0</v>
      </c>
      <c r="CK208" s="235">
        <v>31078</v>
      </c>
      <c r="CL208" s="235">
        <v>12887</v>
      </c>
      <c r="CM208" s="235">
        <v>-23</v>
      </c>
      <c r="CN208" s="235">
        <v>0</v>
      </c>
      <c r="CO208" s="235">
        <v>0</v>
      </c>
      <c r="CP208" s="235">
        <v>2117</v>
      </c>
      <c r="CQ208" s="235">
        <v>342</v>
      </c>
      <c r="CR208" s="235">
        <v>-125</v>
      </c>
      <c r="CS208" s="235">
        <v>0</v>
      </c>
      <c r="CT208" s="235">
        <v>0</v>
      </c>
      <c r="CU208" s="235">
        <v>2757</v>
      </c>
      <c r="CV208" s="235">
        <v>0</v>
      </c>
      <c r="CW208" s="235">
        <v>1011803</v>
      </c>
      <c r="CX208" s="463">
        <v>-4952</v>
      </c>
      <c r="CY208" s="544">
        <v>949649</v>
      </c>
      <c r="CZ208" s="544">
        <v>16815</v>
      </c>
      <c r="DA208" s="544">
        <v>-21089</v>
      </c>
      <c r="DB208" s="544">
        <v>-395</v>
      </c>
      <c r="DC208" s="544">
        <v>0</v>
      </c>
      <c r="DD208" s="544">
        <v>91997</v>
      </c>
      <c r="DE208" s="544">
        <v>3731</v>
      </c>
      <c r="DF208" s="544">
        <v>-3606</v>
      </c>
      <c r="DG208" s="544">
        <v>7178</v>
      </c>
      <c r="DH208" s="544">
        <v>0</v>
      </c>
      <c r="DI208" s="544">
        <v>82058</v>
      </c>
      <c r="DJ208" s="544">
        <v>12764</v>
      </c>
      <c r="DK208" s="544">
        <v>-25</v>
      </c>
      <c r="DL208" s="544">
        <v>0</v>
      </c>
      <c r="DM208" s="544">
        <v>0</v>
      </c>
      <c r="DN208" s="544">
        <v>758</v>
      </c>
      <c r="DO208" s="544">
        <v>603</v>
      </c>
      <c r="DP208" s="544">
        <v>-130</v>
      </c>
      <c r="DQ208" s="544">
        <v>0</v>
      </c>
      <c r="DR208" s="544">
        <v>0</v>
      </c>
      <c r="DS208" s="544">
        <v>374</v>
      </c>
      <c r="DT208" s="544">
        <v>0</v>
      </c>
      <c r="DU208" s="544">
        <v>1135730</v>
      </c>
      <c r="DV208" s="463">
        <v>-6617</v>
      </c>
      <c r="DW208" s="235">
        <v>964207</v>
      </c>
      <c r="DX208" s="235">
        <v>19536</v>
      </c>
      <c r="DY208" s="235">
        <v>-19542</v>
      </c>
      <c r="DZ208" s="235">
        <v>-305</v>
      </c>
      <c r="EA208" s="235">
        <v>0</v>
      </c>
      <c r="EB208" s="235">
        <v>106047</v>
      </c>
      <c r="EC208" s="235">
        <v>5089</v>
      </c>
      <c r="ED208" s="235">
        <v>-4456</v>
      </c>
      <c r="EE208" s="235">
        <v>9291</v>
      </c>
      <c r="EF208" s="235">
        <v>0</v>
      </c>
      <c r="EG208" s="235">
        <v>34209</v>
      </c>
      <c r="EH208" s="235">
        <v>7662</v>
      </c>
      <c r="EI208" s="235">
        <v>-10</v>
      </c>
      <c r="EJ208" s="235">
        <v>0</v>
      </c>
      <c r="EK208" s="235">
        <v>0</v>
      </c>
      <c r="EL208" s="235">
        <v>176</v>
      </c>
      <c r="EM208" s="235">
        <v>56</v>
      </c>
      <c r="EN208" s="235">
        <v>-18</v>
      </c>
      <c r="EO208" s="235">
        <v>0</v>
      </c>
      <c r="EP208" s="235">
        <v>0</v>
      </c>
      <c r="EQ208" s="235">
        <v>3379</v>
      </c>
      <c r="ER208" s="235">
        <v>0</v>
      </c>
      <c r="ES208" s="235">
        <v>1118704</v>
      </c>
      <c r="ET208" s="254"/>
      <c r="EU208" s="254"/>
      <c r="EV208" s="254"/>
      <c r="EW208" s="254"/>
      <c r="EY208" s="397">
        <v>74.561146906722882</v>
      </c>
      <c r="EZ208" s="226">
        <v>0.52761262393419084</v>
      </c>
      <c r="FA208" s="397">
        <v>-2.5087655051446487</v>
      </c>
      <c r="FB208" s="226">
        <v>0.18023578771044713</v>
      </c>
      <c r="FC208" s="221">
        <v>0.15823590253652067</v>
      </c>
      <c r="FD208" s="226">
        <v>0.41842176727020836</v>
      </c>
      <c r="FE208" s="221">
        <v>2458.9352377931527</v>
      </c>
      <c r="FF208" s="226">
        <v>-0.36109247385981097</v>
      </c>
      <c r="FG208" s="221">
        <v>0.37184066319366432</v>
      </c>
      <c r="FH208" s="226">
        <v>0</v>
      </c>
      <c r="FI208" s="232"/>
      <c r="FJ208" s="393">
        <v>155.5</v>
      </c>
      <c r="FK208" s="430"/>
      <c r="FL208" s="468">
        <v>5.7264815582262738</v>
      </c>
      <c r="FM208" s="469">
        <v>272820.24316758965</v>
      </c>
      <c r="FN208" s="472">
        <v>56.608371322005802</v>
      </c>
      <c r="FO208" s="386">
        <v>282152.18345688912</v>
      </c>
      <c r="FQ208" s="390">
        <v>368.14</v>
      </c>
      <c r="FR208" s="391">
        <v>296107.27333333332</v>
      </c>
      <c r="FS208" s="392">
        <v>3.4686331029675063E-4</v>
      </c>
      <c r="FT208" s="278">
        <v>5549.81296474801</v>
      </c>
      <c r="FV208" s="555">
        <v>0</v>
      </c>
      <c r="FW208" s="551">
        <v>0</v>
      </c>
      <c r="FX208" s="547">
        <v>2354</v>
      </c>
      <c r="FY208" s="545">
        <v>2731</v>
      </c>
      <c r="FZ208" s="555">
        <v>0</v>
      </c>
    </row>
    <row r="209" spans="1:182" x14ac:dyDescent="0.2">
      <c r="A209" s="65">
        <v>206</v>
      </c>
      <c r="B209" s="65">
        <v>985</v>
      </c>
      <c r="C209" s="66">
        <v>4515</v>
      </c>
      <c r="D209" s="67" t="s">
        <v>244</v>
      </c>
      <c r="E209" s="75"/>
      <c r="F209" s="220">
        <v>568.66666666666663</v>
      </c>
      <c r="G209" s="220">
        <v>752063.33333333337</v>
      </c>
      <c r="H209" s="214">
        <v>1.5</v>
      </c>
      <c r="I209" s="220">
        <v>501375.5555555555</v>
      </c>
      <c r="J209" s="220">
        <v>74315.333333333328</v>
      </c>
      <c r="K209" s="209">
        <v>0</v>
      </c>
      <c r="L209" s="216">
        <v>1.65</v>
      </c>
      <c r="M209" s="220">
        <v>827269.66666666663</v>
      </c>
      <c r="N209" s="220">
        <v>77396.823333333334</v>
      </c>
      <c r="O209" s="220">
        <v>341.33333333333331</v>
      </c>
      <c r="P209" s="220">
        <v>905007.82333333325</v>
      </c>
      <c r="Q209" s="221">
        <v>1591.4557268464243</v>
      </c>
      <c r="R209" s="221">
        <v>2681.4037114060652</v>
      </c>
      <c r="S209" s="221">
        <v>59.351589619897339</v>
      </c>
      <c r="T209" s="381">
        <v>1591.4557268464243</v>
      </c>
      <c r="U209" s="222">
        <v>2746.534559255173</v>
      </c>
      <c r="V209" s="222">
        <v>57.944136238285957</v>
      </c>
      <c r="W209" s="223">
        <v>229332.32227124553</v>
      </c>
      <c r="X209" s="224">
        <v>403.28075428706723</v>
      </c>
      <c r="Y209" s="225">
        <v>74.391501460535324</v>
      </c>
      <c r="Z209" s="223">
        <v>177009</v>
      </c>
      <c r="AA209" s="224">
        <v>311.27022274325913</v>
      </c>
      <c r="AB209" s="226">
        <v>85.999981803095764</v>
      </c>
      <c r="AC209" s="227">
        <v>0</v>
      </c>
      <c r="AD209" s="228">
        <v>0</v>
      </c>
      <c r="AE209" s="229">
        <v>177009</v>
      </c>
      <c r="AF209" s="230">
        <v>311.27022274325913</v>
      </c>
      <c r="AG209" s="231">
        <v>85.999981803095764</v>
      </c>
      <c r="AH209" s="223">
        <v>406341.32227124553</v>
      </c>
      <c r="AI209" s="224">
        <v>714.55097703032629</v>
      </c>
      <c r="AJ209" s="226">
        <v>85.999981803095764</v>
      </c>
      <c r="AK209" s="232">
        <v>0</v>
      </c>
      <c r="AL209" s="444">
        <v>2.1313012895662369</v>
      </c>
      <c r="AM209" s="232">
        <v>58077.836856064518</v>
      </c>
      <c r="AN209" s="232">
        <v>46.830597889800707</v>
      </c>
      <c r="AO209" s="232">
        <v>158089.79522088004</v>
      </c>
      <c r="AP209" s="223">
        <v>216167.63207694457</v>
      </c>
      <c r="AQ209" s="224">
        <v>59.351589619897339</v>
      </c>
      <c r="AR209" s="224">
        <v>0</v>
      </c>
      <c r="AS209" s="233">
        <v>0</v>
      </c>
      <c r="AT209" s="234">
        <v>216167.63207694457</v>
      </c>
      <c r="AU209" s="254"/>
      <c r="AV209" s="221">
        <v>258.22000000000003</v>
      </c>
      <c r="AW209" s="221">
        <v>146841.10666666666</v>
      </c>
      <c r="AX209" s="271">
        <v>1.7354411503810974E-4</v>
      </c>
      <c r="AY209" s="298">
        <v>2733.3198118502282</v>
      </c>
      <c r="AZ209" s="213"/>
      <c r="BA209" s="221">
        <v>8.381019488969196</v>
      </c>
      <c r="BB209" s="272">
        <v>-1.0464717702601396</v>
      </c>
      <c r="BC209" s="221">
        <v>-5.7473126978611377</v>
      </c>
      <c r="BD209" s="272">
        <v>-0.15831652060717039</v>
      </c>
      <c r="BE209" s="221">
        <v>-0.22700953486020312</v>
      </c>
      <c r="BF209" s="272">
        <v>-0.55944067371710893</v>
      </c>
      <c r="BG209" s="221">
        <v>4170.7271816196971</v>
      </c>
      <c r="BH209" s="272">
        <v>0.15259747546567379</v>
      </c>
      <c r="BI209" s="221">
        <v>-0.47920661001252318</v>
      </c>
      <c r="BJ209" s="445">
        <v>0</v>
      </c>
      <c r="BL209" s="412">
        <v>0</v>
      </c>
      <c r="BM209" s="425"/>
      <c r="BN209" s="235">
        <v>568</v>
      </c>
      <c r="BO209" s="302">
        <v>1.5</v>
      </c>
      <c r="BP209" s="232">
        <v>1.5</v>
      </c>
      <c r="BQ209" s="71">
        <v>59802680</v>
      </c>
      <c r="BR209" s="235">
        <v>567</v>
      </c>
      <c r="BS209" s="302">
        <v>1.5</v>
      </c>
      <c r="BT209" s="232">
        <v>1.5</v>
      </c>
      <c r="BU209" s="71">
        <v>66417870</v>
      </c>
      <c r="BV209" s="235">
        <v>561</v>
      </c>
      <c r="BW209" s="302">
        <v>1.5</v>
      </c>
      <c r="BX209" s="232">
        <v>1.5</v>
      </c>
      <c r="BY209" s="71">
        <v>70903530</v>
      </c>
      <c r="BZ209" s="463">
        <v>-3817</v>
      </c>
      <c r="CA209" s="235">
        <v>624988</v>
      </c>
      <c r="CB209" s="235">
        <v>5524</v>
      </c>
      <c r="CC209" s="235">
        <v>-16846</v>
      </c>
      <c r="CD209" s="235">
        <v>0</v>
      </c>
      <c r="CE209" s="235">
        <v>0</v>
      </c>
      <c r="CF209" s="235">
        <v>76940</v>
      </c>
      <c r="CG209" s="235">
        <v>1697</v>
      </c>
      <c r="CH209" s="235">
        <v>-3495</v>
      </c>
      <c r="CI209" s="235">
        <v>6190</v>
      </c>
      <c r="CJ209" s="235">
        <v>175</v>
      </c>
      <c r="CK209" s="235">
        <v>2590</v>
      </c>
      <c r="CL209" s="235">
        <v>15320</v>
      </c>
      <c r="CM209" s="235">
        <v>0</v>
      </c>
      <c r="CN209" s="235">
        <v>0</v>
      </c>
      <c r="CO209" s="235">
        <v>0</v>
      </c>
      <c r="CP209" s="235">
        <v>35</v>
      </c>
      <c r="CQ209" s="235">
        <v>40</v>
      </c>
      <c r="CR209" s="235">
        <v>0</v>
      </c>
      <c r="CS209" s="235">
        <v>0</v>
      </c>
      <c r="CT209" s="235">
        <v>0</v>
      </c>
      <c r="CU209" s="235">
        <v>1525</v>
      </c>
      <c r="CV209" s="235">
        <v>0</v>
      </c>
      <c r="CW209" s="235">
        <v>710866</v>
      </c>
      <c r="CX209" s="463">
        <v>-5945</v>
      </c>
      <c r="CY209" s="544">
        <v>725207</v>
      </c>
      <c r="CZ209" s="544">
        <v>6674</v>
      </c>
      <c r="DA209" s="544">
        <v>-11686</v>
      </c>
      <c r="DB209" s="544">
        <v>0</v>
      </c>
      <c r="DC209" s="544">
        <v>0</v>
      </c>
      <c r="DD209" s="544">
        <v>75301</v>
      </c>
      <c r="DE209" s="544">
        <v>3304</v>
      </c>
      <c r="DF209" s="544">
        <v>-2649</v>
      </c>
      <c r="DG209" s="544">
        <v>6483</v>
      </c>
      <c r="DH209" s="544">
        <v>187</v>
      </c>
      <c r="DI209" s="544">
        <v>2509</v>
      </c>
      <c r="DJ209" s="544">
        <v>9067</v>
      </c>
      <c r="DK209" s="544">
        <v>0</v>
      </c>
      <c r="DL209" s="544">
        <v>0</v>
      </c>
      <c r="DM209" s="544">
        <v>0</v>
      </c>
      <c r="DN209" s="544">
        <v>23</v>
      </c>
      <c r="DO209" s="544">
        <v>77</v>
      </c>
      <c r="DP209" s="544">
        <v>0</v>
      </c>
      <c r="DQ209" s="544">
        <v>0</v>
      </c>
      <c r="DR209" s="544">
        <v>0</v>
      </c>
      <c r="DS209" s="544">
        <v>2088</v>
      </c>
      <c r="DT209" s="544">
        <v>0</v>
      </c>
      <c r="DU209" s="544">
        <v>810640</v>
      </c>
      <c r="DV209" s="463">
        <v>-30581</v>
      </c>
      <c r="DW209" s="235">
        <v>629677</v>
      </c>
      <c r="DX209" s="235">
        <v>1948</v>
      </c>
      <c r="DY209" s="235">
        <v>-13424</v>
      </c>
      <c r="DZ209" s="235">
        <v>0</v>
      </c>
      <c r="EA209" s="235">
        <v>0</v>
      </c>
      <c r="EB209" s="235">
        <v>76338</v>
      </c>
      <c r="EC209" s="235">
        <v>1464</v>
      </c>
      <c r="ED209" s="235">
        <v>-3444</v>
      </c>
      <c r="EE209" s="235">
        <v>6176</v>
      </c>
      <c r="EF209" s="235">
        <v>0</v>
      </c>
      <c r="EG209" s="235">
        <v>-1473</v>
      </c>
      <c r="EH209" s="235">
        <v>8908</v>
      </c>
      <c r="EI209" s="235">
        <v>0</v>
      </c>
      <c r="EJ209" s="235">
        <v>0</v>
      </c>
      <c r="EK209" s="235">
        <v>0</v>
      </c>
      <c r="EL209" s="235">
        <v>20</v>
      </c>
      <c r="EM209" s="235">
        <v>0</v>
      </c>
      <c r="EN209" s="235">
        <v>0</v>
      </c>
      <c r="EO209" s="235">
        <v>0</v>
      </c>
      <c r="EP209" s="235">
        <v>0</v>
      </c>
      <c r="EQ209" s="235">
        <v>3164</v>
      </c>
      <c r="ER209" s="235">
        <v>0</v>
      </c>
      <c r="ES209" s="235">
        <v>678773</v>
      </c>
      <c r="ET209" s="254"/>
      <c r="EU209" s="254"/>
      <c r="EV209" s="254"/>
      <c r="EW209" s="254"/>
      <c r="EY209" s="397">
        <v>9.3204411067228765</v>
      </c>
      <c r="EZ209" s="226">
        <v>-1.0098403870077111</v>
      </c>
      <c r="FA209" s="397">
        <v>-6.2834392225043381</v>
      </c>
      <c r="FB209" s="226">
        <v>-8.421550910450426E-2</v>
      </c>
      <c r="FC209" s="221">
        <v>-0.21012916960754971</v>
      </c>
      <c r="FD209" s="226">
        <v>-0.49669706117963891</v>
      </c>
      <c r="FE209" s="221">
        <v>4067.8802937377368</v>
      </c>
      <c r="FF209" s="226">
        <v>9.7501340409860388E-2</v>
      </c>
      <c r="FG209" s="221">
        <v>-0.42206357442542863</v>
      </c>
      <c r="FH209" s="226">
        <v>0</v>
      </c>
      <c r="FI209" s="232"/>
      <c r="FJ209" s="393">
        <v>0</v>
      </c>
      <c r="FK209" s="430"/>
      <c r="FL209" s="468">
        <v>2.1438679245283017</v>
      </c>
      <c r="FM209" s="469">
        <v>58173.680390516536</v>
      </c>
      <c r="FN209" s="472">
        <v>47.106721698113205</v>
      </c>
      <c r="FO209" s="386">
        <v>156042.71586414319</v>
      </c>
      <c r="FQ209" s="390">
        <v>310.24</v>
      </c>
      <c r="FR209" s="391">
        <v>175389.01333333334</v>
      </c>
      <c r="FS209" s="392">
        <v>2.0545261543101893E-4</v>
      </c>
      <c r="FT209" s="278">
        <v>3287.2418468963028</v>
      </c>
      <c r="FV209" s="555">
        <v>0</v>
      </c>
      <c r="FW209" s="551">
        <v>0</v>
      </c>
      <c r="FX209" s="547">
        <v>1024</v>
      </c>
      <c r="FY209" s="545">
        <v>861</v>
      </c>
      <c r="FZ209" s="555">
        <v>0</v>
      </c>
    </row>
    <row r="210" spans="1:182" x14ac:dyDescent="0.2">
      <c r="A210" s="65">
        <v>207</v>
      </c>
      <c r="B210" s="65">
        <v>335</v>
      </c>
      <c r="C210" s="66">
        <v>4115</v>
      </c>
      <c r="D210" s="67" t="s">
        <v>188</v>
      </c>
      <c r="E210" s="75"/>
      <c r="F210" s="220">
        <v>226.66666666666666</v>
      </c>
      <c r="G210" s="220">
        <v>424888.33333333331</v>
      </c>
      <c r="H210" s="214">
        <v>2</v>
      </c>
      <c r="I210" s="220">
        <v>212444.16666666666</v>
      </c>
      <c r="J210" s="220">
        <v>28171.333333333332</v>
      </c>
      <c r="K210" s="209">
        <v>0</v>
      </c>
      <c r="L210" s="216">
        <v>1.65</v>
      </c>
      <c r="M210" s="220">
        <v>350532.875</v>
      </c>
      <c r="N210" s="220">
        <v>35019.313333333332</v>
      </c>
      <c r="O210" s="220">
        <v>220.66666666666666</v>
      </c>
      <c r="P210" s="220">
        <v>385772.85499999998</v>
      </c>
      <c r="Q210" s="221">
        <v>1701.9390661764705</v>
      </c>
      <c r="R210" s="221">
        <v>2681.4037114060652</v>
      </c>
      <c r="S210" s="221">
        <v>63.471944151371886</v>
      </c>
      <c r="T210" s="381">
        <v>1701.9390661764705</v>
      </c>
      <c r="U210" s="222">
        <v>2746.534559255173</v>
      </c>
      <c r="V210" s="222">
        <v>61.966781391529835</v>
      </c>
      <c r="W210" s="223">
        <v>82144.434913255333</v>
      </c>
      <c r="X210" s="224">
        <v>362.40191873495002</v>
      </c>
      <c r="Y210" s="225">
        <v>76.987324815364275</v>
      </c>
      <c r="Z210" s="223">
        <v>54778</v>
      </c>
      <c r="AA210" s="224">
        <v>241.66764705882355</v>
      </c>
      <c r="AB210" s="226">
        <v>86.000053709220353</v>
      </c>
      <c r="AC210" s="227">
        <v>0</v>
      </c>
      <c r="AD210" s="228">
        <v>0</v>
      </c>
      <c r="AE210" s="229">
        <v>54778</v>
      </c>
      <c r="AF210" s="230">
        <v>241.66764705882355</v>
      </c>
      <c r="AG210" s="231">
        <v>86.000053709220353</v>
      </c>
      <c r="AH210" s="223">
        <v>136922.43491325533</v>
      </c>
      <c r="AI210" s="224">
        <v>604.06956579377356</v>
      </c>
      <c r="AJ210" s="226">
        <v>86.000053709220353</v>
      </c>
      <c r="AK210" s="232">
        <v>0</v>
      </c>
      <c r="AL210" s="444">
        <v>1.7294117647058824</v>
      </c>
      <c r="AM210" s="232">
        <v>17102.220392395717</v>
      </c>
      <c r="AN210" s="232">
        <v>25.085294117647059</v>
      </c>
      <c r="AO210" s="232">
        <v>23348.835707245085</v>
      </c>
      <c r="AP210" s="223">
        <v>40451.056099640802</v>
      </c>
      <c r="AQ210" s="224">
        <v>63.471944151371886</v>
      </c>
      <c r="AR210" s="224">
        <v>0</v>
      </c>
      <c r="AS210" s="233">
        <v>0</v>
      </c>
      <c r="AT210" s="234">
        <v>40451.056099640802</v>
      </c>
      <c r="AU210" s="254"/>
      <c r="AV210" s="221">
        <v>325.16000000000003</v>
      </c>
      <c r="AW210" s="221">
        <v>73702.933333333334</v>
      </c>
      <c r="AX210" s="271">
        <v>8.7105788231911084E-5</v>
      </c>
      <c r="AY210" s="298">
        <v>1371.9161646525995</v>
      </c>
      <c r="AZ210" s="213"/>
      <c r="BA210" s="221">
        <v>6.8702546749082769</v>
      </c>
      <c r="BB210" s="272">
        <v>-1.0826021549471225</v>
      </c>
      <c r="BC210" s="221">
        <v>-6.801179337807155</v>
      </c>
      <c r="BD210" s="272">
        <v>-0.26063601439909945</v>
      </c>
      <c r="BE210" s="221">
        <v>-0.23700818234834786</v>
      </c>
      <c r="BF210" s="272">
        <v>-0.58238945666982112</v>
      </c>
      <c r="BG210" s="221">
        <v>4092.0690810319616</v>
      </c>
      <c r="BH210" s="272">
        <v>0.13009464778433327</v>
      </c>
      <c r="BI210" s="221">
        <v>-0.51393056845009411</v>
      </c>
      <c r="BJ210" s="445">
        <v>0</v>
      </c>
      <c r="BL210" s="412">
        <v>0</v>
      </c>
      <c r="BM210" s="425"/>
      <c r="BN210" s="235">
        <v>227</v>
      </c>
      <c r="BO210" s="302">
        <v>2</v>
      </c>
      <c r="BP210" s="232">
        <v>2</v>
      </c>
      <c r="BQ210" s="71">
        <v>26889990</v>
      </c>
      <c r="BR210" s="235">
        <v>219</v>
      </c>
      <c r="BS210" s="302">
        <v>2</v>
      </c>
      <c r="BT210" s="232">
        <v>2</v>
      </c>
      <c r="BU210" s="71">
        <v>29967080</v>
      </c>
      <c r="BV210" s="235">
        <v>225</v>
      </c>
      <c r="BW210" s="302">
        <v>2</v>
      </c>
      <c r="BX210" s="232">
        <v>2</v>
      </c>
      <c r="BY210" s="71">
        <v>30207000</v>
      </c>
      <c r="BZ210" s="463">
        <v>-9420</v>
      </c>
      <c r="CA210" s="235">
        <v>383970</v>
      </c>
      <c r="CB210" s="235">
        <v>13164</v>
      </c>
      <c r="CC210" s="235">
        <v>-21949</v>
      </c>
      <c r="CD210" s="235">
        <v>0</v>
      </c>
      <c r="CE210" s="235">
        <v>0</v>
      </c>
      <c r="CF210" s="235">
        <v>32027</v>
      </c>
      <c r="CG210" s="235">
        <v>1732</v>
      </c>
      <c r="CH210" s="235">
        <v>-3182</v>
      </c>
      <c r="CI210" s="235">
        <v>4527</v>
      </c>
      <c r="CJ210" s="235">
        <v>0</v>
      </c>
      <c r="CK210" s="235">
        <v>17010</v>
      </c>
      <c r="CL210" s="235">
        <v>4071</v>
      </c>
      <c r="CM210" s="235">
        <v>-1471</v>
      </c>
      <c r="CN210" s="235">
        <v>0</v>
      </c>
      <c r="CO210" s="235">
        <v>0</v>
      </c>
      <c r="CP210" s="235">
        <v>216</v>
      </c>
      <c r="CQ210" s="235">
        <v>0</v>
      </c>
      <c r="CR210" s="235">
        <v>0</v>
      </c>
      <c r="CS210" s="235">
        <v>0</v>
      </c>
      <c r="CT210" s="235">
        <v>37</v>
      </c>
      <c r="CU210" s="235">
        <v>0</v>
      </c>
      <c r="CV210" s="235">
        <v>0</v>
      </c>
      <c r="CW210" s="235">
        <v>420732</v>
      </c>
      <c r="CX210" s="463">
        <v>-7638</v>
      </c>
      <c r="CY210" s="544">
        <v>340549</v>
      </c>
      <c r="CZ210" s="544">
        <v>7354</v>
      </c>
      <c r="DA210" s="544">
        <v>-10991</v>
      </c>
      <c r="DB210" s="544">
        <v>0</v>
      </c>
      <c r="DC210" s="544">
        <v>0</v>
      </c>
      <c r="DD210" s="544">
        <v>43369</v>
      </c>
      <c r="DE210" s="544">
        <v>1463</v>
      </c>
      <c r="DF210" s="544">
        <v>-3434</v>
      </c>
      <c r="DG210" s="544">
        <v>-1145</v>
      </c>
      <c r="DH210" s="544">
        <v>0</v>
      </c>
      <c r="DI210" s="544">
        <v>39195</v>
      </c>
      <c r="DJ210" s="544">
        <v>1820</v>
      </c>
      <c r="DK210" s="544">
        <v>0</v>
      </c>
      <c r="DL210" s="544">
        <v>0</v>
      </c>
      <c r="DM210" s="544">
        <v>0</v>
      </c>
      <c r="DN210" s="544">
        <v>62</v>
      </c>
      <c r="DO210" s="544">
        <v>0</v>
      </c>
      <c r="DP210" s="544">
        <v>0</v>
      </c>
      <c r="DQ210" s="544">
        <v>0</v>
      </c>
      <c r="DR210" s="544">
        <v>15</v>
      </c>
      <c r="DS210" s="544">
        <v>0</v>
      </c>
      <c r="DT210" s="544">
        <v>0</v>
      </c>
      <c r="DU210" s="544">
        <v>410619</v>
      </c>
      <c r="DV210" s="463">
        <v>-6455</v>
      </c>
      <c r="DW210" s="235">
        <v>393591</v>
      </c>
      <c r="DX210" s="235">
        <v>5487</v>
      </c>
      <c r="DY210" s="235">
        <v>-19288</v>
      </c>
      <c r="DZ210" s="235">
        <v>0</v>
      </c>
      <c r="EA210" s="235">
        <v>0</v>
      </c>
      <c r="EB210" s="235">
        <v>35875</v>
      </c>
      <c r="EC210" s="235">
        <v>1731</v>
      </c>
      <c r="ED210" s="235">
        <v>-1881</v>
      </c>
      <c r="EE210" s="235">
        <v>1897</v>
      </c>
      <c r="EF210" s="235">
        <v>0</v>
      </c>
      <c r="EG210" s="235">
        <v>43500</v>
      </c>
      <c r="EH210" s="235">
        <v>2441</v>
      </c>
      <c r="EI210" s="235">
        <v>-7126</v>
      </c>
      <c r="EJ210" s="235">
        <v>0</v>
      </c>
      <c r="EK210" s="235">
        <v>0</v>
      </c>
      <c r="EL210" s="235">
        <v>148</v>
      </c>
      <c r="EM210" s="235">
        <v>0</v>
      </c>
      <c r="EN210" s="235">
        <v>0</v>
      </c>
      <c r="EO210" s="235">
        <v>0</v>
      </c>
      <c r="EP210" s="235">
        <v>0</v>
      </c>
      <c r="EQ210" s="235">
        <v>99</v>
      </c>
      <c r="ER210" s="235">
        <v>0</v>
      </c>
      <c r="ES210" s="235">
        <v>450019</v>
      </c>
      <c r="ET210" s="254"/>
      <c r="EU210" s="254"/>
      <c r="EV210" s="254"/>
      <c r="EW210" s="254"/>
      <c r="EY210" s="397">
        <v>6.5392071681291597</v>
      </c>
      <c r="EZ210" s="226">
        <v>-1.0753825426387851</v>
      </c>
      <c r="FA210" s="397">
        <v>-9.5259076869648194</v>
      </c>
      <c r="FB210" s="226">
        <v>-0.31138083636567626</v>
      </c>
      <c r="FC210" s="221">
        <v>-0.23151829640808561</v>
      </c>
      <c r="FD210" s="226">
        <v>-0.54983345803003369</v>
      </c>
      <c r="FE210" s="221">
        <v>4356.2405783195545</v>
      </c>
      <c r="FF210" s="226">
        <v>0.17969199216746667</v>
      </c>
      <c r="FG210" s="221">
        <v>-0.52907220730049043</v>
      </c>
      <c r="FH210" s="226">
        <v>0</v>
      </c>
      <c r="FI210" s="232"/>
      <c r="FJ210" s="393">
        <v>0</v>
      </c>
      <c r="FK210" s="430"/>
      <c r="FL210" s="468">
        <v>1.752608047690015</v>
      </c>
      <c r="FM210" s="469">
        <v>17243.925391739856</v>
      </c>
      <c r="FN210" s="472">
        <v>25.421758569299556</v>
      </c>
      <c r="FO210" s="386">
        <v>23568.620669088959</v>
      </c>
      <c r="FQ210" s="390">
        <v>318.02</v>
      </c>
      <c r="FR210" s="391">
        <v>71130.473333333328</v>
      </c>
      <c r="FS210" s="392">
        <v>8.3323017248551032E-5</v>
      </c>
      <c r="FT210" s="278">
        <v>1333.1682759768164</v>
      </c>
      <c r="FV210" s="555">
        <v>0</v>
      </c>
      <c r="FW210" s="551">
        <v>0</v>
      </c>
      <c r="FX210" s="547">
        <v>662</v>
      </c>
      <c r="FY210" s="545">
        <v>674</v>
      </c>
      <c r="FZ210" s="555">
        <v>0</v>
      </c>
    </row>
    <row r="211" spans="1:182" x14ac:dyDescent="0.2">
      <c r="A211" s="65">
        <v>208</v>
      </c>
      <c r="B211" s="65">
        <v>622</v>
      </c>
      <c r="C211" s="66">
        <v>2322</v>
      </c>
      <c r="D211" s="67" t="s">
        <v>148</v>
      </c>
      <c r="E211" s="75"/>
      <c r="F211" s="220">
        <v>644.33333333333337</v>
      </c>
      <c r="G211" s="220">
        <v>1253551</v>
      </c>
      <c r="H211" s="214">
        <v>1.5666666666666667</v>
      </c>
      <c r="I211" s="220">
        <v>801877.37254901964</v>
      </c>
      <c r="J211" s="220">
        <v>126403.33333333333</v>
      </c>
      <c r="K211" s="209">
        <v>0</v>
      </c>
      <c r="L211" s="216">
        <v>1.65</v>
      </c>
      <c r="M211" s="220">
        <v>1323097.6647058821</v>
      </c>
      <c r="N211" s="220">
        <v>130853.82333333332</v>
      </c>
      <c r="O211" s="220">
        <v>3379.3333333333335</v>
      </c>
      <c r="P211" s="220">
        <v>1457330.821372549</v>
      </c>
      <c r="Q211" s="221">
        <v>2261.7653720215453</v>
      </c>
      <c r="R211" s="221">
        <v>2681.4037114060652</v>
      </c>
      <c r="S211" s="221">
        <v>84.350050027920958</v>
      </c>
      <c r="T211" s="381">
        <v>2261.7653720215453</v>
      </c>
      <c r="U211" s="222">
        <v>2746.534559255173</v>
      </c>
      <c r="V211" s="222">
        <v>82.349787458524048</v>
      </c>
      <c r="W211" s="223">
        <v>100043.17890373417</v>
      </c>
      <c r="X211" s="224">
        <v>155.26618557227238</v>
      </c>
      <c r="Y211" s="225">
        <v>90.14053151759019</v>
      </c>
      <c r="Z211" s="223">
        <v>0</v>
      </c>
      <c r="AA211" s="224">
        <v>0</v>
      </c>
      <c r="AB211" s="226">
        <v>90.14053151759019</v>
      </c>
      <c r="AC211" s="227">
        <v>0</v>
      </c>
      <c r="AD211" s="228">
        <v>0</v>
      </c>
      <c r="AE211" s="229">
        <v>0</v>
      </c>
      <c r="AF211" s="230">
        <v>0</v>
      </c>
      <c r="AG211" s="231">
        <v>90.14053151759019</v>
      </c>
      <c r="AH211" s="223">
        <v>100043.17890373417</v>
      </c>
      <c r="AI211" s="224">
        <v>155.26618557227238</v>
      </c>
      <c r="AJ211" s="226">
        <v>90.14053151759019</v>
      </c>
      <c r="AK211" s="232">
        <v>0</v>
      </c>
      <c r="AL211" s="444">
        <v>0.5276771857216761</v>
      </c>
      <c r="AM211" s="232">
        <v>0</v>
      </c>
      <c r="AN211" s="232">
        <v>11.079668908432488</v>
      </c>
      <c r="AO211" s="232">
        <v>0</v>
      </c>
      <c r="AP211" s="223">
        <v>0</v>
      </c>
      <c r="AQ211" s="224">
        <v>84.350050027920958</v>
      </c>
      <c r="AR211" s="224">
        <v>0</v>
      </c>
      <c r="AS211" s="233">
        <v>0</v>
      </c>
      <c r="AT211" s="234">
        <v>0</v>
      </c>
      <c r="AU211" s="254"/>
      <c r="AV211" s="221">
        <v>368.64</v>
      </c>
      <c r="AW211" s="221">
        <v>237527.04000000001</v>
      </c>
      <c r="AX211" s="271">
        <v>2.8072125639856042E-4</v>
      </c>
      <c r="AY211" s="298">
        <v>4421.3597882773265</v>
      </c>
      <c r="AZ211" s="213"/>
      <c r="BA211" s="221">
        <v>4.0353137789012665</v>
      </c>
      <c r="BB211" s="272">
        <v>-1.1504005999362334</v>
      </c>
      <c r="BC211" s="221">
        <v>-1.6808768965740779</v>
      </c>
      <c r="BD211" s="272">
        <v>0.23649211736848685</v>
      </c>
      <c r="BE211" s="221">
        <v>-0.43866703744841118</v>
      </c>
      <c r="BF211" s="272">
        <v>-1.0452345866407413</v>
      </c>
      <c r="BG211" s="221">
        <v>2492.7208860443538</v>
      </c>
      <c r="BH211" s="272">
        <v>-0.32745335509587675</v>
      </c>
      <c r="BI211" s="221">
        <v>-0.4079224285281528</v>
      </c>
      <c r="BJ211" s="445">
        <v>0</v>
      </c>
      <c r="BL211" s="412">
        <v>37</v>
      </c>
      <c r="BM211" s="425"/>
      <c r="BN211" s="235">
        <v>643</v>
      </c>
      <c r="BO211" s="302">
        <v>1.5</v>
      </c>
      <c r="BP211" s="232">
        <v>1.5</v>
      </c>
      <c r="BQ211" s="71">
        <v>99769500</v>
      </c>
      <c r="BR211" s="235">
        <v>640</v>
      </c>
      <c r="BS211" s="302">
        <v>1.5</v>
      </c>
      <c r="BT211" s="232">
        <v>1.5</v>
      </c>
      <c r="BU211" s="71">
        <v>115617080</v>
      </c>
      <c r="BV211" s="235">
        <v>631</v>
      </c>
      <c r="BW211" s="302">
        <v>1.5</v>
      </c>
      <c r="BX211" s="232">
        <v>1.5</v>
      </c>
      <c r="BY211" s="71">
        <v>119023970</v>
      </c>
      <c r="BZ211" s="463">
        <v>-14594</v>
      </c>
      <c r="CA211" s="235">
        <v>1103035</v>
      </c>
      <c r="CB211" s="235">
        <v>33154</v>
      </c>
      <c r="CC211" s="235">
        <v>-40857</v>
      </c>
      <c r="CD211" s="235">
        <v>-41</v>
      </c>
      <c r="CE211" s="235">
        <v>0</v>
      </c>
      <c r="CF211" s="235">
        <v>90011</v>
      </c>
      <c r="CG211" s="235">
        <v>5528</v>
      </c>
      <c r="CH211" s="235">
        <v>-1841</v>
      </c>
      <c r="CI211" s="235">
        <v>6798</v>
      </c>
      <c r="CJ211" s="235">
        <v>785</v>
      </c>
      <c r="CK211" s="235">
        <v>143160</v>
      </c>
      <c r="CL211" s="235">
        <v>8342</v>
      </c>
      <c r="CM211" s="235">
        <v>0</v>
      </c>
      <c r="CN211" s="235">
        <v>0</v>
      </c>
      <c r="CO211" s="235">
        <v>0</v>
      </c>
      <c r="CP211" s="235">
        <v>37</v>
      </c>
      <c r="CQ211" s="235">
        <v>60</v>
      </c>
      <c r="CR211" s="235">
        <v>-92</v>
      </c>
      <c r="CS211" s="235">
        <v>0</v>
      </c>
      <c r="CT211" s="235">
        <v>-725</v>
      </c>
      <c r="CU211" s="235">
        <v>1839</v>
      </c>
      <c r="CV211" s="235">
        <v>0</v>
      </c>
      <c r="CW211" s="235">
        <v>1334599</v>
      </c>
      <c r="CX211" s="463">
        <v>-19100</v>
      </c>
      <c r="CY211" s="544">
        <v>1043897</v>
      </c>
      <c r="CZ211" s="544">
        <v>30531</v>
      </c>
      <c r="DA211" s="544">
        <v>-60348</v>
      </c>
      <c r="DB211" s="544">
        <v>0</v>
      </c>
      <c r="DC211" s="544">
        <v>0</v>
      </c>
      <c r="DD211" s="544">
        <v>100085</v>
      </c>
      <c r="DE211" s="544">
        <v>4683</v>
      </c>
      <c r="DF211" s="544">
        <v>-6738</v>
      </c>
      <c r="DG211" s="544">
        <v>7186</v>
      </c>
      <c r="DH211" s="544">
        <v>0</v>
      </c>
      <c r="DI211" s="544">
        <v>27388</v>
      </c>
      <c r="DJ211" s="544">
        <v>52</v>
      </c>
      <c r="DK211" s="544">
        <v>0</v>
      </c>
      <c r="DL211" s="544">
        <v>0</v>
      </c>
      <c r="DM211" s="544">
        <v>0</v>
      </c>
      <c r="DN211" s="544">
        <v>660</v>
      </c>
      <c r="DO211" s="544">
        <v>301</v>
      </c>
      <c r="DP211" s="544">
        <v>-68</v>
      </c>
      <c r="DQ211" s="544">
        <v>0</v>
      </c>
      <c r="DR211" s="544">
        <v>941</v>
      </c>
      <c r="DS211" s="544">
        <v>2843</v>
      </c>
      <c r="DT211" s="544">
        <v>0</v>
      </c>
      <c r="DU211" s="544">
        <v>1132313</v>
      </c>
      <c r="DV211" s="463">
        <v>-17225</v>
      </c>
      <c r="DW211" s="235">
        <v>1313565</v>
      </c>
      <c r="DX211" s="235">
        <v>21045</v>
      </c>
      <c r="DY211" s="235">
        <v>-42080</v>
      </c>
      <c r="DZ211" s="235">
        <v>-129</v>
      </c>
      <c r="EA211" s="235">
        <v>0</v>
      </c>
      <c r="EB211" s="235">
        <v>170689</v>
      </c>
      <c r="EC211" s="235">
        <v>3684</v>
      </c>
      <c r="ED211" s="235">
        <v>-7198</v>
      </c>
      <c r="EE211" s="235">
        <v>4100</v>
      </c>
      <c r="EF211" s="235">
        <v>0</v>
      </c>
      <c r="EG211" s="235">
        <v>197102</v>
      </c>
      <c r="EH211" s="235">
        <v>835</v>
      </c>
      <c r="EI211" s="235">
        <v>0</v>
      </c>
      <c r="EJ211" s="235">
        <v>0</v>
      </c>
      <c r="EK211" s="235">
        <v>0</v>
      </c>
      <c r="EL211" s="235">
        <v>2087</v>
      </c>
      <c r="EM211" s="235">
        <v>365</v>
      </c>
      <c r="EN211" s="235">
        <v>-237</v>
      </c>
      <c r="EO211" s="235">
        <v>0</v>
      </c>
      <c r="EP211" s="235">
        <v>0</v>
      </c>
      <c r="EQ211" s="235">
        <v>2615</v>
      </c>
      <c r="ER211" s="235">
        <v>0</v>
      </c>
      <c r="ES211" s="235">
        <v>1649218</v>
      </c>
      <c r="ET211" s="254"/>
      <c r="EU211" s="254"/>
      <c r="EV211" s="254"/>
      <c r="EW211" s="254"/>
      <c r="EY211" s="397">
        <v>4.0733291998388532</v>
      </c>
      <c r="EZ211" s="226">
        <v>-1.1334930652101585</v>
      </c>
      <c r="FA211" s="397">
        <v>-2.30014575009884</v>
      </c>
      <c r="FB211" s="226">
        <v>0.1948515582098565</v>
      </c>
      <c r="FC211" s="221">
        <v>-0.47498429677042892</v>
      </c>
      <c r="FD211" s="226">
        <v>-1.154669089492451</v>
      </c>
      <c r="FE211" s="221">
        <v>2425.9715880475637</v>
      </c>
      <c r="FF211" s="226">
        <v>-0.37048802519528168</v>
      </c>
      <c r="FG211" s="221">
        <v>-0.43070564282436774</v>
      </c>
      <c r="FH211" s="226">
        <v>0</v>
      </c>
      <c r="FI211" s="232"/>
      <c r="FJ211" s="393">
        <v>37</v>
      </c>
      <c r="FK211" s="430"/>
      <c r="FL211" s="468">
        <v>0.5329153605015674</v>
      </c>
      <c r="FM211" s="469">
        <v>0</v>
      </c>
      <c r="FN211" s="472">
        <v>11.189655172413794</v>
      </c>
      <c r="FO211" s="386">
        <v>0</v>
      </c>
      <c r="FQ211" s="390">
        <v>428.25</v>
      </c>
      <c r="FR211" s="391">
        <v>273223.5</v>
      </c>
      <c r="FS211" s="392">
        <v>3.2005700702318981E-4</v>
      </c>
      <c r="FT211" s="278">
        <v>5120.9121123710374</v>
      </c>
      <c r="FV211" s="555">
        <v>0</v>
      </c>
      <c r="FW211" s="551">
        <v>0</v>
      </c>
      <c r="FX211" s="547">
        <v>10138</v>
      </c>
      <c r="FY211" s="545">
        <v>10432</v>
      </c>
      <c r="FZ211" s="555">
        <v>0</v>
      </c>
    </row>
    <row r="212" spans="1:182" x14ac:dyDescent="0.2">
      <c r="A212" s="65">
        <v>209</v>
      </c>
      <c r="B212" s="65">
        <v>744</v>
      </c>
      <c r="C212" s="66">
        <v>5514</v>
      </c>
      <c r="D212" s="67" t="s">
        <v>299</v>
      </c>
      <c r="E212" s="75">
        <v>371</v>
      </c>
      <c r="F212" s="220">
        <v>2814.3333333333335</v>
      </c>
      <c r="G212" s="220">
        <v>6014003.333333333</v>
      </c>
      <c r="H212" s="214">
        <v>1.9166666666666667</v>
      </c>
      <c r="I212" s="220">
        <v>3139669.8637098633</v>
      </c>
      <c r="J212" s="220">
        <v>468794.33333333331</v>
      </c>
      <c r="K212" s="209">
        <v>0</v>
      </c>
      <c r="L212" s="216">
        <v>1.65</v>
      </c>
      <c r="M212" s="220">
        <v>5180455.2751212753</v>
      </c>
      <c r="N212" s="220">
        <v>573011.66666666663</v>
      </c>
      <c r="O212" s="220">
        <v>1905.3333333333333</v>
      </c>
      <c r="P212" s="220">
        <v>5755372.2751212753</v>
      </c>
      <c r="Q212" s="221">
        <v>2045.0215356347062</v>
      </c>
      <c r="R212" s="221">
        <v>2681.4037114060652</v>
      </c>
      <c r="S212" s="221">
        <v>76.266827219476951</v>
      </c>
      <c r="T212" s="381">
        <v>2045.0215356347062</v>
      </c>
      <c r="U212" s="222">
        <v>2746.534559255173</v>
      </c>
      <c r="V212" s="222">
        <v>74.458248804606015</v>
      </c>
      <c r="W212" s="223">
        <v>662666.88090463553</v>
      </c>
      <c r="X212" s="224">
        <v>235.46140503540289</v>
      </c>
      <c r="Y212" s="225">
        <v>85.04810114827049</v>
      </c>
      <c r="Z212" s="223">
        <v>71834</v>
      </c>
      <c r="AA212" s="224">
        <v>25.52433968968376</v>
      </c>
      <c r="AB212" s="226">
        <v>86.00000330239628</v>
      </c>
      <c r="AC212" s="227">
        <v>0</v>
      </c>
      <c r="AD212" s="228">
        <v>0</v>
      </c>
      <c r="AE212" s="229">
        <v>71834</v>
      </c>
      <c r="AF212" s="230">
        <v>25.52433968968376</v>
      </c>
      <c r="AG212" s="231">
        <v>86.00000330239628</v>
      </c>
      <c r="AH212" s="223">
        <v>734500.88090463553</v>
      </c>
      <c r="AI212" s="224">
        <v>260.98574472508665</v>
      </c>
      <c r="AJ212" s="226">
        <v>86.00000330239628</v>
      </c>
      <c r="AK212" s="232">
        <v>0</v>
      </c>
      <c r="AL212" s="444">
        <v>0.14106360298472106</v>
      </c>
      <c r="AM212" s="232">
        <v>0</v>
      </c>
      <c r="AN212" s="232">
        <v>6.2028899680208456</v>
      </c>
      <c r="AO212" s="232">
        <v>0</v>
      </c>
      <c r="AP212" s="223">
        <v>0</v>
      </c>
      <c r="AQ212" s="224">
        <v>76.266827219476951</v>
      </c>
      <c r="AR212" s="224">
        <v>0</v>
      </c>
      <c r="AS212" s="233">
        <v>0</v>
      </c>
      <c r="AT212" s="234">
        <v>0</v>
      </c>
      <c r="AU212" s="254"/>
      <c r="AV212" s="221">
        <v>1096.77</v>
      </c>
      <c r="AW212" s="221">
        <v>3086676.37</v>
      </c>
      <c r="AX212" s="271">
        <v>3.6479874825289275E-3</v>
      </c>
      <c r="AY212" s="298">
        <v>57455.802849830608</v>
      </c>
      <c r="AZ212" s="213"/>
      <c r="BA212" s="221">
        <v>80.635476040364253</v>
      </c>
      <c r="BB212" s="272">
        <v>0.68151480068308645</v>
      </c>
      <c r="BC212" s="221">
        <v>-0.63345372200811734</v>
      </c>
      <c r="BD212" s="272">
        <v>0.33818601766408224</v>
      </c>
      <c r="BE212" s="221">
        <v>0.1218624816636099</v>
      </c>
      <c r="BF212" s="272">
        <v>0.24128644412285821</v>
      </c>
      <c r="BG212" s="221">
        <v>4465.0315134723851</v>
      </c>
      <c r="BH212" s="272">
        <v>0.23679324953176784</v>
      </c>
      <c r="BI212" s="221">
        <v>0.25604850323456474</v>
      </c>
      <c r="BJ212" s="445">
        <v>0</v>
      </c>
      <c r="BL212" s="412">
        <v>390</v>
      </c>
      <c r="BM212" s="425"/>
      <c r="BN212" s="235">
        <v>2803</v>
      </c>
      <c r="BO212" s="302">
        <v>1.95</v>
      </c>
      <c r="BP212" s="232">
        <v>1.95</v>
      </c>
      <c r="BQ212" s="71">
        <v>450199930</v>
      </c>
      <c r="BR212" s="235">
        <v>2895</v>
      </c>
      <c r="BS212" s="302">
        <v>1.85</v>
      </c>
      <c r="BT212" s="232">
        <v>1.85</v>
      </c>
      <c r="BU212" s="71">
        <v>493417200</v>
      </c>
      <c r="BV212" s="235">
        <v>3089</v>
      </c>
      <c r="BW212" s="302">
        <v>1.85</v>
      </c>
      <c r="BX212" s="232">
        <v>1.85</v>
      </c>
      <c r="BY212" s="71">
        <v>496472310</v>
      </c>
      <c r="BZ212" s="463">
        <v>-150596</v>
      </c>
      <c r="CA212" s="235">
        <v>5543683</v>
      </c>
      <c r="CB212" s="235">
        <v>178309</v>
      </c>
      <c r="CC212" s="235">
        <v>-212423</v>
      </c>
      <c r="CD212" s="235">
        <v>-1107</v>
      </c>
      <c r="CE212" s="235">
        <v>0</v>
      </c>
      <c r="CF212" s="235">
        <v>432758</v>
      </c>
      <c r="CG212" s="235">
        <v>26715</v>
      </c>
      <c r="CH212" s="235">
        <v>-42732</v>
      </c>
      <c r="CI212" s="235">
        <v>101174</v>
      </c>
      <c r="CJ212" s="235">
        <v>780</v>
      </c>
      <c r="CK212" s="235">
        <v>248165</v>
      </c>
      <c r="CL212" s="235">
        <v>129315</v>
      </c>
      <c r="CM212" s="235">
        <v>-8807</v>
      </c>
      <c r="CN212" s="235">
        <v>0</v>
      </c>
      <c r="CO212" s="235">
        <v>0</v>
      </c>
      <c r="CP212" s="235">
        <v>5492</v>
      </c>
      <c r="CQ212" s="235">
        <v>628</v>
      </c>
      <c r="CR212" s="235">
        <v>-207</v>
      </c>
      <c r="CS212" s="235">
        <v>0</v>
      </c>
      <c r="CT212" s="235">
        <v>247</v>
      </c>
      <c r="CU212" s="235">
        <v>48829</v>
      </c>
      <c r="CV212" s="235">
        <v>0</v>
      </c>
      <c r="CW212" s="235">
        <v>6300223</v>
      </c>
      <c r="CX212" s="463">
        <v>-133099</v>
      </c>
      <c r="CY212" s="544">
        <v>5432750</v>
      </c>
      <c r="CZ212" s="544">
        <v>187379</v>
      </c>
      <c r="DA212" s="544">
        <v>-138733</v>
      </c>
      <c r="DB212" s="544">
        <v>-2618</v>
      </c>
      <c r="DC212" s="544">
        <v>0</v>
      </c>
      <c r="DD212" s="544">
        <v>409560</v>
      </c>
      <c r="DE212" s="544">
        <v>38031</v>
      </c>
      <c r="DF212" s="544">
        <v>-33652</v>
      </c>
      <c r="DG212" s="544">
        <v>132808</v>
      </c>
      <c r="DH212" s="544">
        <v>758</v>
      </c>
      <c r="DI212" s="544">
        <v>-3693</v>
      </c>
      <c r="DJ212" s="544">
        <v>26190</v>
      </c>
      <c r="DK212" s="544">
        <v>-4834</v>
      </c>
      <c r="DL212" s="544">
        <v>0</v>
      </c>
      <c r="DM212" s="544">
        <v>0</v>
      </c>
      <c r="DN212" s="544">
        <v>-1306</v>
      </c>
      <c r="DO212" s="544">
        <v>20199</v>
      </c>
      <c r="DP212" s="544">
        <v>-315</v>
      </c>
      <c r="DQ212" s="544">
        <v>0</v>
      </c>
      <c r="DR212" s="544">
        <v>-12</v>
      </c>
      <c r="DS212" s="544">
        <v>84173</v>
      </c>
      <c r="DT212" s="544">
        <v>0</v>
      </c>
      <c r="DU212" s="544">
        <v>6013586</v>
      </c>
      <c r="DV212" s="463">
        <v>-214438</v>
      </c>
      <c r="DW212" s="235">
        <v>5670664</v>
      </c>
      <c r="DX212" s="235">
        <v>240261</v>
      </c>
      <c r="DY212" s="235">
        <v>-102639</v>
      </c>
      <c r="DZ212" s="235">
        <v>-1861</v>
      </c>
      <c r="EA212" s="235">
        <v>0</v>
      </c>
      <c r="EB212" s="235">
        <v>404431</v>
      </c>
      <c r="EC212" s="235">
        <v>44924</v>
      </c>
      <c r="ED212" s="235">
        <v>-26193</v>
      </c>
      <c r="EE212" s="235">
        <v>144805</v>
      </c>
      <c r="EF212" s="235">
        <v>0</v>
      </c>
      <c r="EG212" s="235">
        <v>200193</v>
      </c>
      <c r="EH212" s="235">
        <v>36785</v>
      </c>
      <c r="EI212" s="235">
        <v>-6999</v>
      </c>
      <c r="EJ212" s="235">
        <v>0</v>
      </c>
      <c r="EK212" s="235">
        <v>0</v>
      </c>
      <c r="EL212" s="235">
        <v>-3389</v>
      </c>
      <c r="EM212" s="235">
        <v>21956</v>
      </c>
      <c r="EN212" s="235">
        <v>-190</v>
      </c>
      <c r="EO212" s="235">
        <v>0</v>
      </c>
      <c r="EP212" s="235">
        <v>9</v>
      </c>
      <c r="EQ212" s="235">
        <v>17694</v>
      </c>
      <c r="ER212" s="235">
        <v>0</v>
      </c>
      <c r="ES212" s="235">
        <v>6426013</v>
      </c>
      <c r="ET212" s="254"/>
      <c r="EU212" s="254"/>
      <c r="EV212" s="254"/>
      <c r="EW212" s="254"/>
      <c r="EY212" s="397">
        <v>90.531336017694457</v>
      </c>
      <c r="EZ212" s="226">
        <v>0.90396378434690994</v>
      </c>
      <c r="FA212" s="397">
        <v>-1.4666841428812887</v>
      </c>
      <c r="FB212" s="226">
        <v>0.25324336088686444</v>
      </c>
      <c r="FC212" s="221">
        <v>7.6996460652175899E-2</v>
      </c>
      <c r="FD212" s="226">
        <v>0.21660094194493257</v>
      </c>
      <c r="FE212" s="221">
        <v>4439.1119559411736</v>
      </c>
      <c r="FF212" s="226">
        <v>0.20331262546185155</v>
      </c>
      <c r="FG212" s="221">
        <v>0.29262386542921387</v>
      </c>
      <c r="FH212" s="226">
        <v>0</v>
      </c>
      <c r="FI212" s="232"/>
      <c r="FJ212" s="393">
        <v>390</v>
      </c>
      <c r="FK212" s="430"/>
      <c r="FL212" s="468">
        <v>0.13554114032092865</v>
      </c>
      <c r="FM212" s="469">
        <v>0</v>
      </c>
      <c r="FN212" s="472">
        <v>5.96005462615227</v>
      </c>
      <c r="FO212" s="386">
        <v>0</v>
      </c>
      <c r="FQ212" s="390">
        <v>1137.43</v>
      </c>
      <c r="FR212" s="391">
        <v>3331532.47</v>
      </c>
      <c r="FS212" s="392">
        <v>3.9025937049659894E-3</v>
      </c>
      <c r="FT212" s="278">
        <v>62441.499279455827</v>
      </c>
      <c r="FV212" s="555">
        <v>0</v>
      </c>
      <c r="FW212" s="551">
        <v>0</v>
      </c>
      <c r="FX212" s="547">
        <v>5716</v>
      </c>
      <c r="FY212" s="545">
        <v>10734</v>
      </c>
      <c r="FZ212" s="555">
        <v>0</v>
      </c>
    </row>
    <row r="213" spans="1:182" x14ac:dyDescent="0.2">
      <c r="A213" s="65">
        <v>210</v>
      </c>
      <c r="B213" s="65">
        <v>438</v>
      </c>
      <c r="C213" s="66">
        <v>6108</v>
      </c>
      <c r="D213" s="67" t="s">
        <v>315</v>
      </c>
      <c r="E213" s="75"/>
      <c r="F213" s="220">
        <v>1212</v>
      </c>
      <c r="G213" s="220">
        <v>2807823.3333333335</v>
      </c>
      <c r="H213" s="214">
        <v>1.8999999999999997</v>
      </c>
      <c r="I213" s="220">
        <v>1478732.8379761644</v>
      </c>
      <c r="J213" s="220">
        <v>248028</v>
      </c>
      <c r="K213" s="209">
        <v>0</v>
      </c>
      <c r="L213" s="216">
        <v>1.65</v>
      </c>
      <c r="M213" s="220">
        <v>2439909.182660671</v>
      </c>
      <c r="N213" s="220">
        <v>243179.51666666669</v>
      </c>
      <c r="O213" s="220">
        <v>3876</v>
      </c>
      <c r="P213" s="220">
        <v>2686964.699327338</v>
      </c>
      <c r="Q213" s="221">
        <v>2216.967573702424</v>
      </c>
      <c r="R213" s="221">
        <v>2681.4037114060652</v>
      </c>
      <c r="S213" s="221">
        <v>82.679365448476176</v>
      </c>
      <c r="T213" s="381">
        <v>2216.967573702424</v>
      </c>
      <c r="U213" s="222">
        <v>2746.534559255173</v>
      </c>
      <c r="V213" s="222">
        <v>80.718721205665034</v>
      </c>
      <c r="W213" s="223">
        <v>208271.74159182078</v>
      </c>
      <c r="X213" s="224">
        <v>171.84137095034717</v>
      </c>
      <c r="Y213" s="225">
        <v>89.088000232539997</v>
      </c>
      <c r="Z213" s="223">
        <v>0</v>
      </c>
      <c r="AA213" s="224">
        <v>0</v>
      </c>
      <c r="AB213" s="226">
        <v>89.088000232539997</v>
      </c>
      <c r="AC213" s="227">
        <v>0</v>
      </c>
      <c r="AD213" s="228">
        <v>0</v>
      </c>
      <c r="AE213" s="229">
        <v>0</v>
      </c>
      <c r="AF213" s="230">
        <v>0</v>
      </c>
      <c r="AG213" s="231">
        <v>89.088000232539997</v>
      </c>
      <c r="AH213" s="223">
        <v>208271.74159182078</v>
      </c>
      <c r="AI213" s="224">
        <v>171.84137095034717</v>
      </c>
      <c r="AJ213" s="226">
        <v>89.088000232539997</v>
      </c>
      <c r="AK213" s="232">
        <v>0</v>
      </c>
      <c r="AL213" s="444">
        <v>1.7813531353135315</v>
      </c>
      <c r="AM213" s="232">
        <v>95625.620735247314</v>
      </c>
      <c r="AN213" s="232">
        <v>22.169141914191417</v>
      </c>
      <c r="AO213" s="232">
        <v>96405.367975078552</v>
      </c>
      <c r="AP213" s="223">
        <v>192030.98871032585</v>
      </c>
      <c r="AQ213" s="224">
        <v>82.679365448476176</v>
      </c>
      <c r="AR213" s="224">
        <v>0</v>
      </c>
      <c r="AS213" s="233">
        <v>0</v>
      </c>
      <c r="AT213" s="234">
        <v>192030.98871032585</v>
      </c>
      <c r="AU213" s="254"/>
      <c r="AV213" s="221">
        <v>595.07000000000005</v>
      </c>
      <c r="AW213" s="221">
        <v>721224.84000000008</v>
      </c>
      <c r="AX213" s="271">
        <v>8.523793469183582E-4</v>
      </c>
      <c r="AY213" s="298">
        <v>13424.974713964142</v>
      </c>
      <c r="AZ213" s="213"/>
      <c r="BA213" s="221">
        <v>50.020935469235546</v>
      </c>
      <c r="BB213" s="272">
        <v>-5.0640937625979342E-2</v>
      </c>
      <c r="BC213" s="221">
        <v>-0.25541145173706986</v>
      </c>
      <c r="BD213" s="272">
        <v>0.37488999163944842</v>
      </c>
      <c r="BE213" s="221">
        <v>-0.24266055704907372</v>
      </c>
      <c r="BF213" s="272">
        <v>-0.59536272333695384</v>
      </c>
      <c r="BG213" s="221">
        <v>2942.4500292436715</v>
      </c>
      <c r="BH213" s="272">
        <v>-0.19879302212224925</v>
      </c>
      <c r="BI213" s="221">
        <v>-1.8080161800308872E-2</v>
      </c>
      <c r="BJ213" s="445">
        <v>0</v>
      </c>
      <c r="BL213" s="412">
        <v>101.5</v>
      </c>
      <c r="BM213" s="425"/>
      <c r="BN213" s="235">
        <v>1205</v>
      </c>
      <c r="BO213" s="302">
        <v>1.88</v>
      </c>
      <c r="BP213" s="232">
        <v>1.88</v>
      </c>
      <c r="BQ213" s="71">
        <v>193990015</v>
      </c>
      <c r="BR213" s="235">
        <v>1201</v>
      </c>
      <c r="BS213" s="302">
        <v>1.88</v>
      </c>
      <c r="BT213" s="232">
        <v>1.88</v>
      </c>
      <c r="BU213" s="71">
        <v>197645640</v>
      </c>
      <c r="BV213" s="235">
        <v>1218</v>
      </c>
      <c r="BW213" s="302">
        <v>1.88</v>
      </c>
      <c r="BX213" s="232">
        <v>1.88</v>
      </c>
      <c r="BY213" s="71">
        <v>229524550</v>
      </c>
      <c r="BZ213" s="463">
        <v>-48991</v>
      </c>
      <c r="CA213" s="235">
        <v>2535883</v>
      </c>
      <c r="CB213" s="235">
        <v>31542</v>
      </c>
      <c r="CC213" s="235">
        <v>-133517</v>
      </c>
      <c r="CD213" s="235">
        <v>-432</v>
      </c>
      <c r="CE213" s="235">
        <v>0</v>
      </c>
      <c r="CF213" s="235">
        <v>177509</v>
      </c>
      <c r="CG213" s="235">
        <v>17763</v>
      </c>
      <c r="CH213" s="235">
        <v>-13308</v>
      </c>
      <c r="CI213" s="235">
        <v>24766</v>
      </c>
      <c r="CJ213" s="235">
        <v>10332</v>
      </c>
      <c r="CK213" s="235">
        <v>356596</v>
      </c>
      <c r="CL213" s="235">
        <v>48250</v>
      </c>
      <c r="CM213" s="235">
        <v>-442</v>
      </c>
      <c r="CN213" s="235">
        <v>0</v>
      </c>
      <c r="CO213" s="235">
        <v>0</v>
      </c>
      <c r="CP213" s="235">
        <v>5752</v>
      </c>
      <c r="CQ213" s="235">
        <v>1217</v>
      </c>
      <c r="CR213" s="235">
        <v>-8</v>
      </c>
      <c r="CS213" s="235">
        <v>0</v>
      </c>
      <c r="CT213" s="235">
        <v>935</v>
      </c>
      <c r="CU213" s="235">
        <v>6519</v>
      </c>
      <c r="CV213" s="235">
        <v>0</v>
      </c>
      <c r="CW213" s="235">
        <v>3020366</v>
      </c>
      <c r="CX213" s="463">
        <v>-48092</v>
      </c>
      <c r="CY213" s="544">
        <v>2465292</v>
      </c>
      <c r="CZ213" s="544">
        <v>44351</v>
      </c>
      <c r="DA213" s="544">
        <v>-177227</v>
      </c>
      <c r="DB213" s="544">
        <v>-80</v>
      </c>
      <c r="DC213" s="544">
        <v>0</v>
      </c>
      <c r="DD213" s="544">
        <v>187451</v>
      </c>
      <c r="DE213" s="544">
        <v>16465</v>
      </c>
      <c r="DF213" s="544">
        <v>-10879</v>
      </c>
      <c r="DG213" s="544">
        <v>36048</v>
      </c>
      <c r="DH213" s="544">
        <v>15235</v>
      </c>
      <c r="DI213" s="544">
        <v>152057</v>
      </c>
      <c r="DJ213" s="544">
        <v>10928</v>
      </c>
      <c r="DK213" s="544">
        <v>-4374</v>
      </c>
      <c r="DL213" s="544">
        <v>0</v>
      </c>
      <c r="DM213" s="544">
        <v>0</v>
      </c>
      <c r="DN213" s="544">
        <v>-653</v>
      </c>
      <c r="DO213" s="544">
        <v>3490</v>
      </c>
      <c r="DP213" s="544">
        <v>0</v>
      </c>
      <c r="DQ213" s="544">
        <v>0</v>
      </c>
      <c r="DR213" s="544">
        <v>-806</v>
      </c>
      <c r="DS213" s="544">
        <v>16755</v>
      </c>
      <c r="DT213" s="544">
        <v>0</v>
      </c>
      <c r="DU213" s="544">
        <v>2705961</v>
      </c>
      <c r="DV213" s="463">
        <v>-39808</v>
      </c>
      <c r="DW213" s="235">
        <v>2416840</v>
      </c>
      <c r="DX213" s="235">
        <v>26839</v>
      </c>
      <c r="DY213" s="235">
        <v>-84816</v>
      </c>
      <c r="DZ213" s="235">
        <v>-350</v>
      </c>
      <c r="EA213" s="235">
        <v>0</v>
      </c>
      <c r="EB213" s="235">
        <v>238810</v>
      </c>
      <c r="EC213" s="235">
        <v>15773</v>
      </c>
      <c r="ED213" s="235">
        <v>-11635</v>
      </c>
      <c r="EE213" s="235">
        <v>9982</v>
      </c>
      <c r="EF213" s="235">
        <v>13223</v>
      </c>
      <c r="EG213" s="235">
        <v>-20983</v>
      </c>
      <c r="EH213" s="235">
        <v>11730</v>
      </c>
      <c r="EI213" s="235">
        <v>-407</v>
      </c>
      <c r="EJ213" s="235">
        <v>-108669</v>
      </c>
      <c r="EK213" s="235">
        <v>0</v>
      </c>
      <c r="EL213" s="235">
        <v>1090</v>
      </c>
      <c r="EM213" s="235">
        <v>2199</v>
      </c>
      <c r="EN213" s="235">
        <v>-610</v>
      </c>
      <c r="EO213" s="235">
        <v>0</v>
      </c>
      <c r="EP213" s="235">
        <v>0</v>
      </c>
      <c r="EQ213" s="235">
        <v>14700</v>
      </c>
      <c r="ER213" s="235">
        <v>0</v>
      </c>
      <c r="ES213" s="235">
        <v>2483908</v>
      </c>
      <c r="ET213" s="254"/>
      <c r="EU213" s="254"/>
      <c r="EV213" s="254"/>
      <c r="EW213" s="254"/>
      <c r="EY213" s="397">
        <v>53.585227410613079</v>
      </c>
      <c r="EZ213" s="226">
        <v>3.3297147252622568E-2</v>
      </c>
      <c r="FA213" s="397">
        <v>-0.39089255408775941</v>
      </c>
      <c r="FB213" s="226">
        <v>0.32861265160215947</v>
      </c>
      <c r="FC213" s="221">
        <v>-0.27650452397286457</v>
      </c>
      <c r="FD213" s="226">
        <v>-0.66159145839049605</v>
      </c>
      <c r="FE213" s="221">
        <v>3152.5863470321451</v>
      </c>
      <c r="FF213" s="226">
        <v>-0.16338273431153005</v>
      </c>
      <c r="FG213" s="221">
        <v>-3.4074731306045991E-2</v>
      </c>
      <c r="FH213" s="226">
        <v>0</v>
      </c>
      <c r="FI213" s="232"/>
      <c r="FJ213" s="393">
        <v>101.5</v>
      </c>
      <c r="FK213" s="430"/>
      <c r="FL213" s="468">
        <v>1.7872516556291391</v>
      </c>
      <c r="FM213" s="469">
        <v>95892.742652342247</v>
      </c>
      <c r="FN213" s="472">
        <v>22.242549668874172</v>
      </c>
      <c r="FO213" s="386">
        <v>97069.771646608991</v>
      </c>
      <c r="FQ213" s="390">
        <v>649.58000000000004</v>
      </c>
      <c r="FR213" s="391">
        <v>784692.64</v>
      </c>
      <c r="FS213" s="392">
        <v>9.1919757192015096E-4</v>
      </c>
      <c r="FT213" s="278">
        <v>14707.161150722415</v>
      </c>
      <c r="FV213" s="555">
        <v>0</v>
      </c>
      <c r="FW213" s="551">
        <v>0</v>
      </c>
      <c r="FX213" s="547">
        <v>11628</v>
      </c>
      <c r="FY213" s="545">
        <v>16410</v>
      </c>
      <c r="FZ213" s="555">
        <v>0</v>
      </c>
    </row>
    <row r="214" spans="1:182" x14ac:dyDescent="0.2">
      <c r="A214" s="65">
        <v>211</v>
      </c>
      <c r="B214" s="65">
        <v>363</v>
      </c>
      <c r="C214" s="66">
        <v>2114</v>
      </c>
      <c r="D214" s="67" t="s">
        <v>120</v>
      </c>
      <c r="E214" s="75">
        <v>351</v>
      </c>
      <c r="F214" s="220">
        <v>17448.666666666668</v>
      </c>
      <c r="G214" s="220">
        <v>38560068</v>
      </c>
      <c r="H214" s="214">
        <v>1.6900000000000002</v>
      </c>
      <c r="I214" s="220">
        <v>22816608.284023669</v>
      </c>
      <c r="J214" s="220">
        <v>4219284.666666667</v>
      </c>
      <c r="K214" s="209">
        <v>0</v>
      </c>
      <c r="L214" s="216">
        <v>1.65</v>
      </c>
      <c r="M214" s="220">
        <v>37647403.668639049</v>
      </c>
      <c r="N214" s="220">
        <v>3433077.8233333337</v>
      </c>
      <c r="O214" s="220">
        <v>70121.666666666672</v>
      </c>
      <c r="P214" s="220">
        <v>41150603.158639051</v>
      </c>
      <c r="Q214" s="221">
        <v>2358.3809551048244</v>
      </c>
      <c r="R214" s="221">
        <v>2681.4037114060652</v>
      </c>
      <c r="S214" s="221">
        <v>87.953221854390023</v>
      </c>
      <c r="T214" s="381">
        <v>2358.3809551048244</v>
      </c>
      <c r="U214" s="222">
        <v>2746.534559255173</v>
      </c>
      <c r="V214" s="222">
        <v>85.867514288419827</v>
      </c>
      <c r="W214" s="223">
        <v>2085437.0681658518</v>
      </c>
      <c r="X214" s="224">
        <v>119.51841983145904</v>
      </c>
      <c r="Y214" s="225">
        <v>92.410529768265718</v>
      </c>
      <c r="Z214" s="223">
        <v>0</v>
      </c>
      <c r="AA214" s="224">
        <v>0</v>
      </c>
      <c r="AB214" s="226">
        <v>92.410529768265718</v>
      </c>
      <c r="AC214" s="227">
        <v>0</v>
      </c>
      <c r="AD214" s="228">
        <v>0</v>
      </c>
      <c r="AE214" s="229">
        <v>0</v>
      </c>
      <c r="AF214" s="230">
        <v>0</v>
      </c>
      <c r="AG214" s="231">
        <v>92.410529768265718</v>
      </c>
      <c r="AH214" s="223">
        <v>2085437.0681658518</v>
      </c>
      <c r="AI214" s="224">
        <v>119.51841983145904</v>
      </c>
      <c r="AJ214" s="226">
        <v>92.410529768265718</v>
      </c>
      <c r="AK214" s="232">
        <v>0</v>
      </c>
      <c r="AL214" s="444">
        <v>3.4157337714438539E-2</v>
      </c>
      <c r="AM214" s="232">
        <v>0</v>
      </c>
      <c r="AN214" s="232">
        <v>2.4435677988767046</v>
      </c>
      <c r="AO214" s="232">
        <v>0</v>
      </c>
      <c r="AP214" s="223">
        <v>0</v>
      </c>
      <c r="AQ214" s="224">
        <v>87.953221854390023</v>
      </c>
      <c r="AR214" s="224">
        <v>0</v>
      </c>
      <c r="AS214" s="233">
        <v>0</v>
      </c>
      <c r="AT214" s="234">
        <v>0</v>
      </c>
      <c r="AU214" s="254"/>
      <c r="AV214" s="221">
        <v>1371.64</v>
      </c>
      <c r="AW214" s="221">
        <v>23933289.146666668</v>
      </c>
      <c r="AX214" s="271">
        <v>2.828555013779609E-2</v>
      </c>
      <c r="AY214" s="298">
        <v>445497.41467028845</v>
      </c>
      <c r="AZ214" s="213"/>
      <c r="BA214" s="221">
        <v>74.479471842299859</v>
      </c>
      <c r="BB214" s="272">
        <v>0.53429215044615774</v>
      </c>
      <c r="BC214" s="221">
        <v>2.1781055101748876</v>
      </c>
      <c r="BD214" s="272">
        <v>0.6111591876068424</v>
      </c>
      <c r="BE214" s="221">
        <v>0.88050968727543422</v>
      </c>
      <c r="BF214" s="272">
        <v>1.9825249546224155</v>
      </c>
      <c r="BG214" s="221">
        <v>986.63875907588954</v>
      </c>
      <c r="BH214" s="272">
        <v>-0.75831942386543527</v>
      </c>
      <c r="BI214" s="221">
        <v>0.97157392913521279</v>
      </c>
      <c r="BJ214" s="445">
        <v>0</v>
      </c>
      <c r="BL214" s="412">
        <v>4562.3999999999996</v>
      </c>
      <c r="BM214" s="425"/>
      <c r="BN214" s="235">
        <v>17471</v>
      </c>
      <c r="BO214" s="302">
        <v>1.69</v>
      </c>
      <c r="BP214" s="232">
        <v>1.69</v>
      </c>
      <c r="BQ214" s="71">
        <v>2628677970</v>
      </c>
      <c r="BR214" s="235">
        <v>17485</v>
      </c>
      <c r="BS214" s="302">
        <v>1.69</v>
      </c>
      <c r="BT214" s="232">
        <v>1.69</v>
      </c>
      <c r="BU214" s="71">
        <v>3007192060</v>
      </c>
      <c r="BV214" s="235">
        <v>17500</v>
      </c>
      <c r="BW214" s="302">
        <v>1.69</v>
      </c>
      <c r="BX214" s="232">
        <v>1.69</v>
      </c>
      <c r="BY214" s="71">
        <v>3046334030</v>
      </c>
      <c r="BZ214" s="463">
        <v>-726037</v>
      </c>
      <c r="CA214" s="235">
        <v>30915561</v>
      </c>
      <c r="CB214" s="235">
        <v>1350247</v>
      </c>
      <c r="CC214" s="235">
        <v>-773141</v>
      </c>
      <c r="CD214" s="235">
        <v>-7918</v>
      </c>
      <c r="CE214" s="235">
        <v>-40000</v>
      </c>
      <c r="CF214" s="235">
        <v>2117946</v>
      </c>
      <c r="CG214" s="235">
        <v>321568</v>
      </c>
      <c r="CH214" s="235">
        <v>-150916</v>
      </c>
      <c r="CI214" s="235">
        <v>992162</v>
      </c>
      <c r="CJ214" s="235">
        <v>15891</v>
      </c>
      <c r="CK214" s="235">
        <v>5726218</v>
      </c>
      <c r="CL214" s="235">
        <v>1972694</v>
      </c>
      <c r="CM214" s="235">
        <v>-116175</v>
      </c>
      <c r="CN214" s="235">
        <v>0</v>
      </c>
      <c r="CO214" s="235">
        <v>100000</v>
      </c>
      <c r="CP214" s="235">
        <v>36801</v>
      </c>
      <c r="CQ214" s="235">
        <v>19750</v>
      </c>
      <c r="CR214" s="235">
        <v>-2880</v>
      </c>
      <c r="CS214" s="235">
        <v>0</v>
      </c>
      <c r="CT214" s="235">
        <v>26239</v>
      </c>
      <c r="CU214" s="235">
        <v>81626</v>
      </c>
      <c r="CV214" s="235">
        <v>0</v>
      </c>
      <c r="CW214" s="235">
        <v>41859636</v>
      </c>
      <c r="CX214" s="463">
        <v>-521723</v>
      </c>
      <c r="CY214" s="544">
        <v>31504810</v>
      </c>
      <c r="CZ214" s="544">
        <v>1724763</v>
      </c>
      <c r="DA214" s="544">
        <v>-877905</v>
      </c>
      <c r="DB214" s="544">
        <v>-4624</v>
      </c>
      <c r="DC214" s="544">
        <v>0</v>
      </c>
      <c r="DD214" s="544">
        <v>1907834</v>
      </c>
      <c r="DE214" s="544">
        <v>380952</v>
      </c>
      <c r="DF214" s="544">
        <v>-154630</v>
      </c>
      <c r="DG214" s="544">
        <v>1174299</v>
      </c>
      <c r="DH214" s="544">
        <v>16692</v>
      </c>
      <c r="DI214" s="544">
        <v>2073397</v>
      </c>
      <c r="DJ214" s="544">
        <v>999037</v>
      </c>
      <c r="DK214" s="544">
        <v>-1043458</v>
      </c>
      <c r="DL214" s="544">
        <v>0</v>
      </c>
      <c r="DM214" s="544">
        <v>0</v>
      </c>
      <c r="DN214" s="544">
        <v>61509</v>
      </c>
      <c r="DO214" s="544">
        <v>21325</v>
      </c>
      <c r="DP214" s="544">
        <v>-3621</v>
      </c>
      <c r="DQ214" s="544">
        <v>0</v>
      </c>
      <c r="DR214" s="544">
        <v>8608</v>
      </c>
      <c r="DS214" s="544">
        <v>86131</v>
      </c>
      <c r="DT214" s="544">
        <v>0</v>
      </c>
      <c r="DU214" s="544">
        <v>37353396</v>
      </c>
      <c r="DV214" s="463">
        <v>-687628</v>
      </c>
      <c r="DW214" s="235">
        <v>30907951</v>
      </c>
      <c r="DX214" s="235">
        <v>1315752</v>
      </c>
      <c r="DY214" s="235">
        <v>-616366</v>
      </c>
      <c r="DZ214" s="235">
        <v>-11651</v>
      </c>
      <c r="EA214" s="235">
        <v>0</v>
      </c>
      <c r="EB214" s="235">
        <v>2398798</v>
      </c>
      <c r="EC214" s="235">
        <v>371337</v>
      </c>
      <c r="ED214" s="235">
        <v>-131148</v>
      </c>
      <c r="EE214" s="235">
        <v>966129</v>
      </c>
      <c r="EF214" s="235">
        <v>17952</v>
      </c>
      <c r="EG214" s="235">
        <v>2952847</v>
      </c>
      <c r="EH214" s="235">
        <v>1004289</v>
      </c>
      <c r="EI214" s="235">
        <v>-417310</v>
      </c>
      <c r="EJ214" s="235">
        <v>0</v>
      </c>
      <c r="EK214" s="235">
        <v>0</v>
      </c>
      <c r="EL214" s="235">
        <v>17864</v>
      </c>
      <c r="EM214" s="235">
        <v>15539</v>
      </c>
      <c r="EN214" s="235">
        <v>-13777</v>
      </c>
      <c r="EO214" s="235">
        <v>0</v>
      </c>
      <c r="EP214" s="235">
        <v>-4580</v>
      </c>
      <c r="EQ214" s="235">
        <v>188015</v>
      </c>
      <c r="ER214" s="235">
        <v>0</v>
      </c>
      <c r="ES214" s="235">
        <v>38274013</v>
      </c>
      <c r="ET214" s="254"/>
      <c r="EU214" s="254"/>
      <c r="EV214" s="254"/>
      <c r="EW214" s="254"/>
      <c r="EY214" s="397">
        <v>72.334091156844465</v>
      </c>
      <c r="EZ214" s="226">
        <v>0.47513015112522788</v>
      </c>
      <c r="FA214" s="397">
        <v>2.3466211537915576</v>
      </c>
      <c r="FB214" s="226">
        <v>0.52040116216083432</v>
      </c>
      <c r="FC214" s="221">
        <v>0.77432630666296998</v>
      </c>
      <c r="FD214" s="226">
        <v>1.948957563082262</v>
      </c>
      <c r="FE214" s="221">
        <v>932.16110587749006</v>
      </c>
      <c r="FF214" s="226">
        <v>-0.79626530347046087</v>
      </c>
      <c r="FG214" s="221">
        <v>0.93518854495969628</v>
      </c>
      <c r="FH214" s="226">
        <v>0</v>
      </c>
      <c r="FI214" s="232"/>
      <c r="FJ214" s="393">
        <v>4536.8999999999996</v>
      </c>
      <c r="FK214" s="430"/>
      <c r="FL214" s="468">
        <v>3.4085709928320884E-2</v>
      </c>
      <c r="FM214" s="469">
        <v>0</v>
      </c>
      <c r="FN214" s="472">
        <v>2.4384436480097609</v>
      </c>
      <c r="FO214" s="386">
        <v>0</v>
      </c>
      <c r="FQ214" s="390">
        <v>1455.8</v>
      </c>
      <c r="FR214" s="391">
        <v>25455148.266666666</v>
      </c>
      <c r="FS214" s="392">
        <v>2.9818440095968578E-2</v>
      </c>
      <c r="FT214" s="278">
        <v>477095.04153549724</v>
      </c>
      <c r="FV214" s="555">
        <v>0</v>
      </c>
      <c r="FW214" s="551">
        <v>0</v>
      </c>
      <c r="FX214" s="547">
        <v>210365</v>
      </c>
      <c r="FY214" s="545">
        <v>283564</v>
      </c>
      <c r="FZ214" s="555">
        <v>0</v>
      </c>
    </row>
    <row r="215" spans="1:182" x14ac:dyDescent="0.2">
      <c r="A215" s="65">
        <v>212</v>
      </c>
      <c r="B215" s="65">
        <v>701</v>
      </c>
      <c r="C215" s="66">
        <v>6521</v>
      </c>
      <c r="D215" s="67" t="s">
        <v>332</v>
      </c>
      <c r="E215" s="75"/>
      <c r="F215" s="220">
        <v>473.33333333333331</v>
      </c>
      <c r="G215" s="220">
        <v>1038528.3333333334</v>
      </c>
      <c r="H215" s="214">
        <v>2</v>
      </c>
      <c r="I215" s="220">
        <v>519264.16666666669</v>
      </c>
      <c r="J215" s="220">
        <v>76357.333333333328</v>
      </c>
      <c r="K215" s="209">
        <v>0</v>
      </c>
      <c r="L215" s="216">
        <v>1.65</v>
      </c>
      <c r="M215" s="220">
        <v>856785.875</v>
      </c>
      <c r="N215" s="220">
        <v>78454.113333333342</v>
      </c>
      <c r="O215" s="220">
        <v>87.333333333333329</v>
      </c>
      <c r="P215" s="220">
        <v>935327.32166666666</v>
      </c>
      <c r="Q215" s="221">
        <v>1976.0436373239438</v>
      </c>
      <c r="R215" s="221">
        <v>2681.4037114060652</v>
      </c>
      <c r="S215" s="221">
        <v>73.694372425842317</v>
      </c>
      <c r="T215" s="381">
        <v>1976.0436373239438</v>
      </c>
      <c r="U215" s="222">
        <v>2746.534559255173</v>
      </c>
      <c r="V215" s="222">
        <v>71.946796761218351</v>
      </c>
      <c r="W215" s="223">
        <v>123532.06097424887</v>
      </c>
      <c r="X215" s="224">
        <v>260.98322741038498</v>
      </c>
      <c r="Y215" s="225">
        <v>83.427454628280657</v>
      </c>
      <c r="Z215" s="223">
        <v>32651</v>
      </c>
      <c r="AA215" s="224">
        <v>68.980985915492965</v>
      </c>
      <c r="AB215" s="226">
        <v>86.000024570735192</v>
      </c>
      <c r="AC215" s="227">
        <v>0</v>
      </c>
      <c r="AD215" s="228">
        <v>0</v>
      </c>
      <c r="AE215" s="229">
        <v>32651</v>
      </c>
      <c r="AF215" s="230">
        <v>68.980985915492965</v>
      </c>
      <c r="AG215" s="231">
        <v>86.000024570735192</v>
      </c>
      <c r="AH215" s="223">
        <v>156183.06097424886</v>
      </c>
      <c r="AI215" s="224">
        <v>329.96421332587795</v>
      </c>
      <c r="AJ215" s="226">
        <v>86.000024570735192</v>
      </c>
      <c r="AK215" s="232">
        <v>0</v>
      </c>
      <c r="AL215" s="444">
        <v>1.8105633802816903</v>
      </c>
      <c r="AM215" s="232">
        <v>38263.371099751042</v>
      </c>
      <c r="AN215" s="232">
        <v>14.596478873239437</v>
      </c>
      <c r="AO215" s="232">
        <v>8805.3258182165082</v>
      </c>
      <c r="AP215" s="223">
        <v>47068.696917967551</v>
      </c>
      <c r="AQ215" s="224">
        <v>73.694372425842317</v>
      </c>
      <c r="AR215" s="224">
        <v>0</v>
      </c>
      <c r="AS215" s="233">
        <v>0</v>
      </c>
      <c r="AT215" s="234">
        <v>47068.696917967551</v>
      </c>
      <c r="AU215" s="254"/>
      <c r="AV215" s="221">
        <v>685.72</v>
      </c>
      <c r="AW215" s="221">
        <v>324574.13333333336</v>
      </c>
      <c r="AX215" s="271">
        <v>3.8359783586663319E-4</v>
      </c>
      <c r="AY215" s="298">
        <v>6041.6659148994722</v>
      </c>
      <c r="AZ215" s="213"/>
      <c r="BA215" s="221">
        <v>71.677147701997441</v>
      </c>
      <c r="BB215" s="272">
        <v>0.4672737447589157</v>
      </c>
      <c r="BC215" s="221">
        <v>2.7656914651319879</v>
      </c>
      <c r="BD215" s="272">
        <v>0.66820767476033782</v>
      </c>
      <c r="BE215" s="221">
        <v>-0.33629032617677795</v>
      </c>
      <c r="BF215" s="272">
        <v>-0.8102607135073141</v>
      </c>
      <c r="BG215" s="221">
        <v>2111.5573197871672</v>
      </c>
      <c r="BH215" s="272">
        <v>-0.43649817038891287</v>
      </c>
      <c r="BI215" s="221">
        <v>0.19042971910021306</v>
      </c>
      <c r="BJ215" s="445">
        <v>0</v>
      </c>
      <c r="BL215" s="412">
        <v>34.130000000000003</v>
      </c>
      <c r="BM215" s="425"/>
      <c r="BN215" s="235">
        <v>474</v>
      </c>
      <c r="BO215" s="302">
        <v>2</v>
      </c>
      <c r="BP215" s="232">
        <v>2</v>
      </c>
      <c r="BQ215" s="71">
        <v>62933030</v>
      </c>
      <c r="BR215" s="235">
        <v>490</v>
      </c>
      <c r="BS215" s="302">
        <v>2</v>
      </c>
      <c r="BT215" s="232">
        <v>2</v>
      </c>
      <c r="BU215" s="71">
        <v>64287760</v>
      </c>
      <c r="BV215" s="235">
        <v>471</v>
      </c>
      <c r="BW215" s="302">
        <v>2</v>
      </c>
      <c r="BX215" s="232">
        <v>2</v>
      </c>
      <c r="BY215" s="71">
        <v>64986170</v>
      </c>
      <c r="BZ215" s="463">
        <v>-10836</v>
      </c>
      <c r="CA215" s="235">
        <v>930723</v>
      </c>
      <c r="CB215" s="235">
        <v>6811</v>
      </c>
      <c r="CC215" s="235">
        <v>-10648</v>
      </c>
      <c r="CD215" s="235">
        <v>-123</v>
      </c>
      <c r="CE215" s="235">
        <v>0</v>
      </c>
      <c r="CF215" s="235">
        <v>99977</v>
      </c>
      <c r="CG215" s="235">
        <v>4127</v>
      </c>
      <c r="CH215" s="235">
        <v>-5981</v>
      </c>
      <c r="CI215" s="235">
        <v>11763</v>
      </c>
      <c r="CJ215" s="235">
        <v>59</v>
      </c>
      <c r="CK215" s="235">
        <v>17496</v>
      </c>
      <c r="CL215" s="235">
        <v>11366</v>
      </c>
      <c r="CM215" s="235">
        <v>0</v>
      </c>
      <c r="CN215" s="235">
        <v>0</v>
      </c>
      <c r="CO215" s="235">
        <v>0</v>
      </c>
      <c r="CP215" s="235">
        <v>2654</v>
      </c>
      <c r="CQ215" s="235">
        <v>103</v>
      </c>
      <c r="CR215" s="235">
        <v>-7</v>
      </c>
      <c r="CS215" s="235">
        <v>0</v>
      </c>
      <c r="CT215" s="235">
        <v>0</v>
      </c>
      <c r="CU215" s="235">
        <v>5605</v>
      </c>
      <c r="CV215" s="235">
        <v>0</v>
      </c>
      <c r="CW215" s="235">
        <v>1063089</v>
      </c>
      <c r="CX215" s="463">
        <v>-18242</v>
      </c>
      <c r="CY215" s="544">
        <v>959134</v>
      </c>
      <c r="CZ215" s="544">
        <v>5844</v>
      </c>
      <c r="DA215" s="544">
        <v>-18518</v>
      </c>
      <c r="DB215" s="544">
        <v>-123</v>
      </c>
      <c r="DC215" s="544">
        <v>0</v>
      </c>
      <c r="DD215" s="544">
        <v>122340</v>
      </c>
      <c r="DE215" s="544">
        <v>3575</v>
      </c>
      <c r="DF215" s="544">
        <v>-7302</v>
      </c>
      <c r="DG215" s="544">
        <v>18841</v>
      </c>
      <c r="DH215" s="544">
        <v>501</v>
      </c>
      <c r="DI215" s="544">
        <v>-7426</v>
      </c>
      <c r="DJ215" s="544">
        <v>3892</v>
      </c>
      <c r="DK215" s="544">
        <v>0</v>
      </c>
      <c r="DL215" s="544">
        <v>0</v>
      </c>
      <c r="DM215" s="544">
        <v>0</v>
      </c>
      <c r="DN215" s="544">
        <v>1018</v>
      </c>
      <c r="DO215" s="544">
        <v>96</v>
      </c>
      <c r="DP215" s="544">
        <v>-149</v>
      </c>
      <c r="DQ215" s="544">
        <v>0</v>
      </c>
      <c r="DR215" s="544">
        <v>0</v>
      </c>
      <c r="DS215" s="544">
        <v>5604</v>
      </c>
      <c r="DT215" s="544">
        <v>0</v>
      </c>
      <c r="DU215" s="544">
        <v>1069085</v>
      </c>
      <c r="DV215" s="463">
        <v>-17034</v>
      </c>
      <c r="DW215" s="235">
        <v>867714</v>
      </c>
      <c r="DX215" s="235">
        <v>6140</v>
      </c>
      <c r="DY215" s="235">
        <v>-11992</v>
      </c>
      <c r="DZ215" s="235">
        <v>-121</v>
      </c>
      <c r="EA215" s="235">
        <v>0</v>
      </c>
      <c r="EB215" s="235">
        <v>156813</v>
      </c>
      <c r="EC215" s="235">
        <v>3671</v>
      </c>
      <c r="ED215" s="235">
        <v>-4769</v>
      </c>
      <c r="EE215" s="235">
        <v>8892</v>
      </c>
      <c r="EF215" s="235">
        <v>0</v>
      </c>
      <c r="EG215" s="235">
        <v>576</v>
      </c>
      <c r="EH215" s="235">
        <v>2868</v>
      </c>
      <c r="EI215" s="235">
        <v>-8730</v>
      </c>
      <c r="EJ215" s="235">
        <v>0</v>
      </c>
      <c r="EK215" s="235">
        <v>0</v>
      </c>
      <c r="EL215" s="235">
        <v>367</v>
      </c>
      <c r="EM215" s="235">
        <v>203</v>
      </c>
      <c r="EN215" s="235">
        <v>-504</v>
      </c>
      <c r="EO215" s="235">
        <v>0</v>
      </c>
      <c r="EP215" s="235">
        <v>0</v>
      </c>
      <c r="EQ215" s="235">
        <v>1638</v>
      </c>
      <c r="ER215" s="235">
        <v>0</v>
      </c>
      <c r="ES215" s="235">
        <v>1005732</v>
      </c>
      <c r="ET215" s="254"/>
      <c r="EU215" s="254"/>
      <c r="EV215" s="254"/>
      <c r="EW215" s="254"/>
      <c r="EY215" s="397">
        <v>91.473342741580055</v>
      </c>
      <c r="EZ215" s="226">
        <v>0.92616297818158844</v>
      </c>
      <c r="FA215" s="397">
        <v>6.3337179641570884</v>
      </c>
      <c r="FB215" s="226">
        <v>0.79973468897105326</v>
      </c>
      <c r="FC215" s="221">
        <v>-0.20041347908872489</v>
      </c>
      <c r="FD215" s="226">
        <v>-0.47256064869780917</v>
      </c>
      <c r="FE215" s="221">
        <v>2107.6540264645755</v>
      </c>
      <c r="FF215" s="226">
        <v>-0.46121732895616252</v>
      </c>
      <c r="FG215" s="221">
        <v>0.4286385868527488</v>
      </c>
      <c r="FH215" s="226">
        <v>0</v>
      </c>
      <c r="FI215" s="232"/>
      <c r="FJ215" s="393">
        <v>34.130000000000003</v>
      </c>
      <c r="FK215" s="430"/>
      <c r="FL215" s="468">
        <v>1.791637630662021</v>
      </c>
      <c r="FM215" s="469">
        <v>38109.142211904604</v>
      </c>
      <c r="FN215" s="472">
        <v>14.443902439024392</v>
      </c>
      <c r="FO215" s="386">
        <v>9081.6444308673163</v>
      </c>
      <c r="FQ215" s="390">
        <v>612.04</v>
      </c>
      <c r="FR215" s="391">
        <v>292759.1333333333</v>
      </c>
      <c r="FS215" s="392">
        <v>3.4294126234884489E-4</v>
      </c>
      <c r="FT215" s="278">
        <v>5487.060197581518</v>
      </c>
      <c r="FV215" s="555">
        <v>0</v>
      </c>
      <c r="FW215" s="551">
        <v>0</v>
      </c>
      <c r="FX215" s="547">
        <v>262</v>
      </c>
      <c r="FY215" s="545">
        <v>539</v>
      </c>
      <c r="FZ215" s="555">
        <v>0</v>
      </c>
    </row>
    <row r="216" spans="1:182" x14ac:dyDescent="0.2">
      <c r="A216" s="65">
        <v>213</v>
      </c>
      <c r="B216" s="65">
        <v>450</v>
      </c>
      <c r="C216" s="66">
        <v>6120</v>
      </c>
      <c r="D216" s="67" t="s">
        <v>581</v>
      </c>
      <c r="E216" s="75"/>
      <c r="F216" s="220">
        <v>1911.6666666666667</v>
      </c>
      <c r="G216" s="220">
        <v>5200667</v>
      </c>
      <c r="H216" s="214">
        <v>1.5833333333333333</v>
      </c>
      <c r="I216" s="220">
        <v>3285612.4529569894</v>
      </c>
      <c r="J216" s="220">
        <v>383898.33333333331</v>
      </c>
      <c r="K216" s="209">
        <v>0</v>
      </c>
      <c r="L216" s="216">
        <v>1.65</v>
      </c>
      <c r="M216" s="220">
        <v>5421260.5473790318</v>
      </c>
      <c r="N216" s="220">
        <v>398449.88999999996</v>
      </c>
      <c r="O216" s="220">
        <v>57414.333333333336</v>
      </c>
      <c r="P216" s="220">
        <v>5877124.7707123654</v>
      </c>
      <c r="Q216" s="221">
        <v>3074.3460003726409</v>
      </c>
      <c r="R216" s="221">
        <v>2681.4037114060652</v>
      </c>
      <c r="S216" s="221">
        <v>114.65435015604294</v>
      </c>
      <c r="T216" s="381">
        <v>3074.3460003726409</v>
      </c>
      <c r="U216" s="222">
        <v>2746.534559255173</v>
      </c>
      <c r="V216" s="222">
        <v>111.93545662889332</v>
      </c>
      <c r="W216" s="223">
        <v>-277934.63002420851</v>
      </c>
      <c r="X216" s="224">
        <v>-145.38864691763305</v>
      </c>
      <c r="Y216" s="225">
        <v>109.23224059830703</v>
      </c>
      <c r="Z216" s="223">
        <v>0</v>
      </c>
      <c r="AA216" s="224">
        <v>0</v>
      </c>
      <c r="AB216" s="226">
        <v>109.23224059830703</v>
      </c>
      <c r="AC216" s="227">
        <v>0</v>
      </c>
      <c r="AD216" s="228">
        <v>0</v>
      </c>
      <c r="AE216" s="229">
        <v>0</v>
      </c>
      <c r="AF216" s="230">
        <v>0</v>
      </c>
      <c r="AG216" s="231">
        <v>109.23224059830703</v>
      </c>
      <c r="AH216" s="223">
        <v>-277934.63002420851</v>
      </c>
      <c r="AI216" s="224">
        <v>-145.38864691763305</v>
      </c>
      <c r="AJ216" s="226">
        <v>109.23224059830703</v>
      </c>
      <c r="AK216" s="232">
        <v>0</v>
      </c>
      <c r="AL216" s="444">
        <v>1.2439407149084567</v>
      </c>
      <c r="AM216" s="232">
        <v>82629.231608985152</v>
      </c>
      <c r="AN216" s="232">
        <v>20.06259808195292</v>
      </c>
      <c r="AO216" s="232">
        <v>119651.91912849668</v>
      </c>
      <c r="AP216" s="223">
        <v>202281.15073748183</v>
      </c>
      <c r="AQ216" s="224">
        <v>114.65435015604294</v>
      </c>
      <c r="AR216" s="224">
        <v>0</v>
      </c>
      <c r="AS216" s="233">
        <v>0</v>
      </c>
      <c r="AT216" s="234">
        <v>202281.15073748183</v>
      </c>
      <c r="AU216" s="254"/>
      <c r="AV216" s="221">
        <v>802.39</v>
      </c>
      <c r="AW216" s="221">
        <v>1533902.2166666668</v>
      </c>
      <c r="AX216" s="271">
        <v>1.8128418451019454E-3</v>
      </c>
      <c r="AY216" s="298">
        <v>28552.259060355638</v>
      </c>
      <c r="AZ216" s="213"/>
      <c r="BA216" s="221">
        <v>80.556620771382754</v>
      </c>
      <c r="BB216" s="272">
        <v>0.67962895374226528</v>
      </c>
      <c r="BC216" s="221">
        <v>4.9259523143257433E-2</v>
      </c>
      <c r="BD216" s="272">
        <v>0.40447037566644967</v>
      </c>
      <c r="BE216" s="221">
        <v>0.32453761553540794</v>
      </c>
      <c r="BF216" s="272">
        <v>0.70646412566934325</v>
      </c>
      <c r="BG216" s="221">
        <v>1695.7330352654553</v>
      </c>
      <c r="BH216" s="272">
        <v>-0.55545886420673141</v>
      </c>
      <c r="BI216" s="221">
        <v>0.58650557982119733</v>
      </c>
      <c r="BJ216" s="445">
        <v>0</v>
      </c>
      <c r="BL216" s="412">
        <v>215</v>
      </c>
      <c r="BM216" s="425"/>
      <c r="BN216" s="235">
        <v>1899</v>
      </c>
      <c r="BO216" s="302">
        <v>1.6</v>
      </c>
      <c r="BP216" s="232">
        <v>1.6</v>
      </c>
      <c r="BQ216" s="71">
        <v>314594720</v>
      </c>
      <c r="BR216" s="235">
        <v>1923</v>
      </c>
      <c r="BS216" s="302">
        <v>1.55</v>
      </c>
      <c r="BT216" s="232">
        <v>1.55</v>
      </c>
      <c r="BU216" s="71">
        <v>330145995</v>
      </c>
      <c r="BV216" s="235">
        <v>1916</v>
      </c>
      <c r="BW216" s="302">
        <v>1.55</v>
      </c>
      <c r="BX216" s="232">
        <v>1.55</v>
      </c>
      <c r="BY216" s="71">
        <v>333391775</v>
      </c>
      <c r="BZ216" s="463">
        <v>-76333</v>
      </c>
      <c r="CA216" s="235">
        <v>2928340</v>
      </c>
      <c r="CB216" s="235">
        <v>37926</v>
      </c>
      <c r="CC216" s="235">
        <v>-17103</v>
      </c>
      <c r="CD216" s="235">
        <v>0</v>
      </c>
      <c r="CE216" s="235">
        <v>0</v>
      </c>
      <c r="CF216" s="235">
        <v>146601</v>
      </c>
      <c r="CG216" s="235">
        <v>14214</v>
      </c>
      <c r="CH216" s="235">
        <v>-4774</v>
      </c>
      <c r="CI216" s="235">
        <v>48529</v>
      </c>
      <c r="CJ216" s="235">
        <v>0</v>
      </c>
      <c r="CK216" s="235">
        <v>2052637</v>
      </c>
      <c r="CL216" s="235">
        <v>53489</v>
      </c>
      <c r="CM216" s="235">
        <v>-27604</v>
      </c>
      <c r="CN216" s="235">
        <v>0</v>
      </c>
      <c r="CO216" s="235">
        <v>0</v>
      </c>
      <c r="CP216" s="235">
        <v>6788</v>
      </c>
      <c r="CQ216" s="235">
        <v>103</v>
      </c>
      <c r="CR216" s="235">
        <v>-115</v>
      </c>
      <c r="CS216" s="235">
        <v>0</v>
      </c>
      <c r="CT216" s="235">
        <v>322</v>
      </c>
      <c r="CU216" s="235">
        <v>11540</v>
      </c>
      <c r="CV216" s="235">
        <v>0</v>
      </c>
      <c r="CW216" s="235">
        <v>5174560</v>
      </c>
      <c r="CX216" s="463">
        <v>-82475</v>
      </c>
      <c r="CY216" s="544">
        <v>2928865</v>
      </c>
      <c r="CZ216" s="544">
        <v>33052</v>
      </c>
      <c r="DA216" s="544">
        <v>-62373</v>
      </c>
      <c r="DB216" s="544">
        <v>-40</v>
      </c>
      <c r="DC216" s="544">
        <v>0</v>
      </c>
      <c r="DD216" s="544">
        <v>163635</v>
      </c>
      <c r="DE216" s="544">
        <v>8566</v>
      </c>
      <c r="DF216" s="544">
        <v>-5859</v>
      </c>
      <c r="DG216" s="544">
        <v>40987</v>
      </c>
      <c r="DH216" s="544">
        <v>3410</v>
      </c>
      <c r="DI216" s="544">
        <v>2199802</v>
      </c>
      <c r="DJ216" s="544">
        <v>5777</v>
      </c>
      <c r="DK216" s="544">
        <v>-13486</v>
      </c>
      <c r="DL216" s="544">
        <v>0</v>
      </c>
      <c r="DM216" s="544">
        <v>0</v>
      </c>
      <c r="DN216" s="544">
        <v>1590</v>
      </c>
      <c r="DO216" s="544">
        <v>1657</v>
      </c>
      <c r="DP216" s="544">
        <v>-11</v>
      </c>
      <c r="DQ216" s="544">
        <v>0</v>
      </c>
      <c r="DR216" s="544">
        <v>0</v>
      </c>
      <c r="DS216" s="544">
        <v>14005</v>
      </c>
      <c r="DT216" s="544">
        <v>0</v>
      </c>
      <c r="DU216" s="544">
        <v>5237102</v>
      </c>
      <c r="DV216" s="463">
        <v>-43238</v>
      </c>
      <c r="DW216" s="235">
        <v>2946470</v>
      </c>
      <c r="DX216" s="235">
        <v>46610</v>
      </c>
      <c r="DY216" s="235">
        <v>-10626</v>
      </c>
      <c r="DZ216" s="235">
        <v>-15</v>
      </c>
      <c r="EA216" s="235">
        <v>0</v>
      </c>
      <c r="EB216" s="235">
        <v>180654</v>
      </c>
      <c r="EC216" s="235">
        <v>12516</v>
      </c>
      <c r="ED216" s="235">
        <v>-3787</v>
      </c>
      <c r="EE216" s="235">
        <v>8358</v>
      </c>
      <c r="EF216" s="235">
        <v>4884</v>
      </c>
      <c r="EG216" s="235">
        <v>2134462</v>
      </c>
      <c r="EH216" s="235">
        <v>20236</v>
      </c>
      <c r="EI216" s="235">
        <v>-13591</v>
      </c>
      <c r="EJ216" s="235">
        <v>0</v>
      </c>
      <c r="EK216" s="235">
        <v>0</v>
      </c>
      <c r="EL216" s="235">
        <v>2056</v>
      </c>
      <c r="EM216" s="235">
        <v>198</v>
      </c>
      <c r="EN216" s="235">
        <v>-140</v>
      </c>
      <c r="EO216" s="235">
        <v>0</v>
      </c>
      <c r="EP216" s="235">
        <v>0</v>
      </c>
      <c r="EQ216" s="235">
        <v>21963</v>
      </c>
      <c r="ER216" s="235">
        <v>0</v>
      </c>
      <c r="ES216" s="235">
        <v>5307010</v>
      </c>
      <c r="ET216" s="254"/>
      <c r="EU216" s="254"/>
      <c r="EV216" s="254"/>
      <c r="EW216" s="254"/>
      <c r="EY216" s="397">
        <v>88.096127500454941</v>
      </c>
      <c r="EZ216" s="226">
        <v>0.84657601361097079</v>
      </c>
      <c r="FA216" s="397">
        <v>-2.3908264656383221E-2</v>
      </c>
      <c r="FB216" s="226">
        <v>0.3543233430466971</v>
      </c>
      <c r="FC216" s="221">
        <v>0.30296458836843249</v>
      </c>
      <c r="FD216" s="226">
        <v>0.7779671081210513</v>
      </c>
      <c r="FE216" s="221">
        <v>1819.5500895673501</v>
      </c>
      <c r="FF216" s="226">
        <v>-0.54333491453787797</v>
      </c>
      <c r="FG216" s="221">
        <v>0.63055034482914929</v>
      </c>
      <c r="FH216" s="226">
        <v>0</v>
      </c>
      <c r="FI216" s="232"/>
      <c r="FJ216" s="393">
        <v>215</v>
      </c>
      <c r="FK216" s="430"/>
      <c r="FL216" s="468">
        <v>1.243290345067968</v>
      </c>
      <c r="FM216" s="469">
        <v>83210.889752809788</v>
      </c>
      <c r="FN216" s="472">
        <v>20.052108748692923</v>
      </c>
      <c r="FO216" s="386">
        <v>120724.7920031853</v>
      </c>
      <c r="FQ216" s="390">
        <v>866.76</v>
      </c>
      <c r="FR216" s="391">
        <v>1657822.96</v>
      </c>
      <c r="FS216" s="392">
        <v>1.9419920129561525E-3</v>
      </c>
      <c r="FT216" s="278">
        <v>31071.872207298438</v>
      </c>
      <c r="FV216" s="555">
        <v>0</v>
      </c>
      <c r="FW216" s="551">
        <v>0</v>
      </c>
      <c r="FX216" s="547">
        <v>172243</v>
      </c>
      <c r="FY216" s="545">
        <v>191380</v>
      </c>
      <c r="FZ216" s="555">
        <v>0</v>
      </c>
    </row>
    <row r="217" spans="1:182" x14ac:dyDescent="0.2">
      <c r="A217" s="65">
        <v>214</v>
      </c>
      <c r="B217" s="65">
        <v>716</v>
      </c>
      <c r="C217" s="66">
        <v>6536</v>
      </c>
      <c r="D217" s="67" t="s">
        <v>582</v>
      </c>
      <c r="E217" s="75"/>
      <c r="F217" s="220">
        <v>406</v>
      </c>
      <c r="G217" s="220">
        <v>643675</v>
      </c>
      <c r="H217" s="214">
        <v>1.84</v>
      </c>
      <c r="I217" s="220">
        <v>349823.36956521746</v>
      </c>
      <c r="J217" s="220">
        <v>56373.666666666664</v>
      </c>
      <c r="K217" s="209">
        <v>0</v>
      </c>
      <c r="L217" s="216">
        <v>1.65</v>
      </c>
      <c r="M217" s="220">
        <v>577208.55978260865</v>
      </c>
      <c r="N217" s="220">
        <v>57915.993333333339</v>
      </c>
      <c r="O217" s="220">
        <v>510.66666666666669</v>
      </c>
      <c r="P217" s="220">
        <v>635635.21978260868</v>
      </c>
      <c r="Q217" s="221">
        <v>1565.6039896123366</v>
      </c>
      <c r="R217" s="221">
        <v>2681.4037114060652</v>
      </c>
      <c r="S217" s="221">
        <v>58.387477534718961</v>
      </c>
      <c r="T217" s="381">
        <v>1565.6039896123366</v>
      </c>
      <c r="U217" s="222">
        <v>2746.534559255173</v>
      </c>
      <c r="V217" s="222">
        <v>57.002886941168128</v>
      </c>
      <c r="W217" s="223">
        <v>167615.43420785389</v>
      </c>
      <c r="X217" s="224">
        <v>412.84589706367956</v>
      </c>
      <c r="Y217" s="225">
        <v>73.784110846872935</v>
      </c>
      <c r="Z217" s="223">
        <v>132988</v>
      </c>
      <c r="AA217" s="224">
        <v>327.55665024630542</v>
      </c>
      <c r="AB217" s="226">
        <v>85.999975576714107</v>
      </c>
      <c r="AC217" s="227">
        <v>0</v>
      </c>
      <c r="AD217" s="228">
        <v>0</v>
      </c>
      <c r="AE217" s="229">
        <v>132988</v>
      </c>
      <c r="AF217" s="230">
        <v>327.55665024630542</v>
      </c>
      <c r="AG217" s="231">
        <v>85.999975576714107</v>
      </c>
      <c r="AH217" s="223">
        <v>300603.43420785386</v>
      </c>
      <c r="AI217" s="224">
        <v>740.40254730998504</v>
      </c>
      <c r="AJ217" s="226">
        <v>85.999975576714107</v>
      </c>
      <c r="AK217" s="232">
        <v>0</v>
      </c>
      <c r="AL217" s="444">
        <v>5.8866995073891628</v>
      </c>
      <c r="AM217" s="232">
        <v>142679.22416205727</v>
      </c>
      <c r="AN217" s="232">
        <v>46.763546798029559</v>
      </c>
      <c r="AO217" s="232">
        <v>112649.2598577874</v>
      </c>
      <c r="AP217" s="223">
        <v>255328.48401984468</v>
      </c>
      <c r="AQ217" s="224">
        <v>58.387477534718961</v>
      </c>
      <c r="AR217" s="224">
        <v>0</v>
      </c>
      <c r="AS217" s="233">
        <v>0</v>
      </c>
      <c r="AT217" s="234">
        <v>255328.48401984468</v>
      </c>
      <c r="AU217" s="254"/>
      <c r="AV217" s="221">
        <v>442.75</v>
      </c>
      <c r="AW217" s="221">
        <v>179756.5</v>
      </c>
      <c r="AX217" s="271">
        <v>2.1244516214157273E-4</v>
      </c>
      <c r="AY217" s="298">
        <v>3346.0113037297706</v>
      </c>
      <c r="AZ217" s="213"/>
      <c r="BA217" s="221">
        <v>30.830002490095399</v>
      </c>
      <c r="BB217" s="272">
        <v>-0.50959774187842766</v>
      </c>
      <c r="BC217" s="221">
        <v>19.398791573922022</v>
      </c>
      <c r="BD217" s="272">
        <v>2.2831087626333284</v>
      </c>
      <c r="BE217" s="221">
        <v>-9.499792951960602E-2</v>
      </c>
      <c r="BF217" s="272">
        <v>-0.2564491259310217</v>
      </c>
      <c r="BG217" s="221">
        <v>14482.752362655905</v>
      </c>
      <c r="BH217" s="272">
        <v>3.1027033636147596</v>
      </c>
      <c r="BI217" s="221">
        <v>-0.39641036719772016</v>
      </c>
      <c r="BJ217" s="445">
        <v>0</v>
      </c>
      <c r="BL217" s="412">
        <v>22.34</v>
      </c>
      <c r="BM217" s="425"/>
      <c r="BN217" s="235">
        <v>399</v>
      </c>
      <c r="BO217" s="302">
        <v>1.84</v>
      </c>
      <c r="BP217" s="232">
        <v>1.84</v>
      </c>
      <c r="BQ217" s="71">
        <v>45365630</v>
      </c>
      <c r="BR217" s="235">
        <v>393</v>
      </c>
      <c r="BS217" s="302">
        <v>1.84</v>
      </c>
      <c r="BT217" s="232">
        <v>1.84</v>
      </c>
      <c r="BU217" s="71">
        <v>49441209</v>
      </c>
      <c r="BV217" s="235">
        <v>413</v>
      </c>
      <c r="BW217" s="302">
        <v>1.79</v>
      </c>
      <c r="BX217" s="232">
        <v>1.79</v>
      </c>
      <c r="BY217" s="71">
        <v>49984390</v>
      </c>
      <c r="BZ217" s="463">
        <v>-3905</v>
      </c>
      <c r="CA217" s="235">
        <v>553653</v>
      </c>
      <c r="CB217" s="235">
        <v>9531</v>
      </c>
      <c r="CC217" s="235">
        <v>-21459</v>
      </c>
      <c r="CD217" s="235">
        <v>0</v>
      </c>
      <c r="CE217" s="235">
        <v>0</v>
      </c>
      <c r="CF217" s="235">
        <v>34760</v>
      </c>
      <c r="CG217" s="235">
        <v>1684</v>
      </c>
      <c r="CH217" s="235">
        <v>-2673</v>
      </c>
      <c r="CI217" s="235">
        <v>1036</v>
      </c>
      <c r="CJ217" s="235">
        <v>1196</v>
      </c>
      <c r="CK217" s="235">
        <v>25253</v>
      </c>
      <c r="CL217" s="235">
        <v>8299</v>
      </c>
      <c r="CM217" s="235">
        <v>-39</v>
      </c>
      <c r="CN217" s="235">
        <v>0</v>
      </c>
      <c r="CO217" s="235">
        <v>0</v>
      </c>
      <c r="CP217" s="235">
        <v>191</v>
      </c>
      <c r="CQ217" s="235">
        <v>0</v>
      </c>
      <c r="CR217" s="235">
        <v>0</v>
      </c>
      <c r="CS217" s="235">
        <v>0</v>
      </c>
      <c r="CT217" s="235">
        <v>607</v>
      </c>
      <c r="CU217" s="235">
        <v>3930</v>
      </c>
      <c r="CV217" s="235">
        <v>0</v>
      </c>
      <c r="CW217" s="235">
        <v>612064</v>
      </c>
      <c r="CX217" s="463">
        <v>-6099</v>
      </c>
      <c r="CY217" s="544">
        <v>493427</v>
      </c>
      <c r="CZ217" s="544">
        <v>2316</v>
      </c>
      <c r="DA217" s="544">
        <v>-15151</v>
      </c>
      <c r="DB217" s="544">
        <v>0</v>
      </c>
      <c r="DC217" s="544">
        <v>0</v>
      </c>
      <c r="DD217" s="544">
        <v>35807</v>
      </c>
      <c r="DE217" s="544">
        <v>1035</v>
      </c>
      <c r="DF217" s="544">
        <v>-2460</v>
      </c>
      <c r="DG217" s="544">
        <v>3679</v>
      </c>
      <c r="DH217" s="544">
        <v>713</v>
      </c>
      <c r="DI217" s="544">
        <v>141880</v>
      </c>
      <c r="DJ217" s="544">
        <v>2524</v>
      </c>
      <c r="DK217" s="544">
        <v>0</v>
      </c>
      <c r="DL217" s="544">
        <v>0</v>
      </c>
      <c r="DM217" s="544">
        <v>0</v>
      </c>
      <c r="DN217" s="544">
        <v>207</v>
      </c>
      <c r="DO217" s="544">
        <v>0</v>
      </c>
      <c r="DP217" s="544">
        <v>0</v>
      </c>
      <c r="DQ217" s="544">
        <v>0</v>
      </c>
      <c r="DR217" s="544">
        <v>57</v>
      </c>
      <c r="DS217" s="544">
        <v>261</v>
      </c>
      <c r="DT217" s="544">
        <v>0</v>
      </c>
      <c r="DU217" s="544">
        <v>658196</v>
      </c>
      <c r="DV217" s="463">
        <v>-2887</v>
      </c>
      <c r="DW217" s="235">
        <v>537065</v>
      </c>
      <c r="DX217" s="235">
        <v>13384</v>
      </c>
      <c r="DY217" s="235">
        <v>-16553</v>
      </c>
      <c r="DZ217" s="235">
        <v>0</v>
      </c>
      <c r="EA217" s="235">
        <v>0</v>
      </c>
      <c r="EB217" s="235">
        <v>37050</v>
      </c>
      <c r="EC217" s="235">
        <v>1279</v>
      </c>
      <c r="ED217" s="235">
        <v>-3099</v>
      </c>
      <c r="EE217" s="235">
        <v>5570</v>
      </c>
      <c r="EF217" s="235">
        <v>1079</v>
      </c>
      <c r="EG217" s="235">
        <v>-9692</v>
      </c>
      <c r="EH217" s="235">
        <v>1558</v>
      </c>
      <c r="EI217" s="235">
        <v>0</v>
      </c>
      <c r="EJ217" s="235">
        <v>0</v>
      </c>
      <c r="EK217" s="235">
        <v>0</v>
      </c>
      <c r="EL217" s="235">
        <v>53</v>
      </c>
      <c r="EM217" s="235">
        <v>0</v>
      </c>
      <c r="EN217" s="235">
        <v>0</v>
      </c>
      <c r="EO217" s="235">
        <v>0</v>
      </c>
      <c r="EP217" s="235">
        <v>0</v>
      </c>
      <c r="EQ217" s="235">
        <v>1940</v>
      </c>
      <c r="ER217" s="235">
        <v>0</v>
      </c>
      <c r="ES217" s="235">
        <v>566747</v>
      </c>
      <c r="ET217" s="254"/>
      <c r="EU217" s="254"/>
      <c r="EV217" s="254"/>
      <c r="EW217" s="254"/>
      <c r="EY217" s="397">
        <v>41.010545136899708</v>
      </c>
      <c r="EZ217" s="226">
        <v>-0.26303599148785961</v>
      </c>
      <c r="FA217" s="397">
        <v>6.228695165824182</v>
      </c>
      <c r="FB217" s="226">
        <v>0.79237685693207649</v>
      </c>
      <c r="FC217" s="221">
        <v>-4.0628855426311179E-2</v>
      </c>
      <c r="FD217" s="226">
        <v>-7.5612271482883436E-2</v>
      </c>
      <c r="FE217" s="221">
        <v>14648.924354078581</v>
      </c>
      <c r="FF217" s="226">
        <v>3.1133913713707977</v>
      </c>
      <c r="FG217" s="221">
        <v>-0.66491569435236608</v>
      </c>
      <c r="FH217" s="226">
        <v>0</v>
      </c>
      <c r="FI217" s="232"/>
      <c r="FJ217" s="393">
        <v>22.34</v>
      </c>
      <c r="FK217" s="430"/>
      <c r="FL217" s="468">
        <v>5.9502074688796673</v>
      </c>
      <c r="FM217" s="469">
        <v>142167.33711042619</v>
      </c>
      <c r="FN217" s="472">
        <v>47.268049792531116</v>
      </c>
      <c r="FO217" s="386">
        <v>111377.54397856306</v>
      </c>
      <c r="FQ217" s="390">
        <v>538.03</v>
      </c>
      <c r="FR217" s="391">
        <v>216108.71666666667</v>
      </c>
      <c r="FS217" s="392">
        <v>2.5315212288824307E-4</v>
      </c>
      <c r="FT217" s="278">
        <v>4050.4339662118891</v>
      </c>
      <c r="FV217" s="555">
        <v>0</v>
      </c>
      <c r="FW217" s="551">
        <v>0</v>
      </c>
      <c r="FX217" s="547">
        <v>1532</v>
      </c>
      <c r="FY217" s="545">
        <v>1862</v>
      </c>
      <c r="FZ217" s="555">
        <v>0</v>
      </c>
    </row>
    <row r="218" spans="1:182" x14ac:dyDescent="0.2">
      <c r="A218" s="65">
        <v>215</v>
      </c>
      <c r="B218" s="65">
        <v>392</v>
      </c>
      <c r="C218" s="66">
        <v>5312</v>
      </c>
      <c r="D218" s="67" t="s">
        <v>271</v>
      </c>
      <c r="E218" s="75">
        <v>371</v>
      </c>
      <c r="F218" s="220">
        <v>4516.666666666667</v>
      </c>
      <c r="G218" s="220">
        <v>7881517</v>
      </c>
      <c r="H218" s="214">
        <v>1.6499999999999997</v>
      </c>
      <c r="I218" s="220">
        <v>4776676.9696969697</v>
      </c>
      <c r="J218" s="220">
        <v>883129</v>
      </c>
      <c r="K218" s="209">
        <v>0</v>
      </c>
      <c r="L218" s="216">
        <v>1.65</v>
      </c>
      <c r="M218" s="220">
        <v>7881517</v>
      </c>
      <c r="N218" s="220">
        <v>872155.15666666673</v>
      </c>
      <c r="O218" s="220">
        <v>15676.666666666666</v>
      </c>
      <c r="P218" s="220">
        <v>8769348.8233333323</v>
      </c>
      <c r="Q218" s="221">
        <v>1941.5532450184498</v>
      </c>
      <c r="R218" s="221">
        <v>2681.4037114060652</v>
      </c>
      <c r="S218" s="221">
        <v>72.408091208330021</v>
      </c>
      <c r="T218" s="381">
        <v>1941.5532450184498</v>
      </c>
      <c r="U218" s="222">
        <v>2746.534559255173</v>
      </c>
      <c r="V218" s="222">
        <v>70.691018195124244</v>
      </c>
      <c r="W218" s="223">
        <v>1236413.4377447697</v>
      </c>
      <c r="X218" s="224">
        <v>273.74467256341762</v>
      </c>
      <c r="Y218" s="225">
        <v>82.617097461247909</v>
      </c>
      <c r="Z218" s="223">
        <v>409704</v>
      </c>
      <c r="AA218" s="224">
        <v>90.709372693726934</v>
      </c>
      <c r="AB218" s="226">
        <v>86.000003672195206</v>
      </c>
      <c r="AC218" s="227">
        <v>0</v>
      </c>
      <c r="AD218" s="228">
        <v>0</v>
      </c>
      <c r="AE218" s="229">
        <v>409704</v>
      </c>
      <c r="AF218" s="230">
        <v>90.709372693726934</v>
      </c>
      <c r="AG218" s="231">
        <v>86.000003672195206</v>
      </c>
      <c r="AH218" s="223">
        <v>1646117.4377447697</v>
      </c>
      <c r="AI218" s="224">
        <v>364.45404525714457</v>
      </c>
      <c r="AJ218" s="226">
        <v>86.000003672195206</v>
      </c>
      <c r="AK218" s="232">
        <v>0</v>
      </c>
      <c r="AL218" s="444">
        <v>0.18487084870848708</v>
      </c>
      <c r="AM218" s="232">
        <v>0</v>
      </c>
      <c r="AN218" s="232">
        <v>7.9485608856088552</v>
      </c>
      <c r="AO218" s="232">
        <v>0</v>
      </c>
      <c r="AP218" s="223">
        <v>0</v>
      </c>
      <c r="AQ218" s="224">
        <v>72.408091208330021</v>
      </c>
      <c r="AR218" s="224">
        <v>0</v>
      </c>
      <c r="AS218" s="233">
        <v>0</v>
      </c>
      <c r="AT218" s="234">
        <v>0</v>
      </c>
      <c r="AU218" s="254"/>
      <c r="AV218" s="221">
        <v>1197.45</v>
      </c>
      <c r="AW218" s="221">
        <v>5408482.5000000009</v>
      </c>
      <c r="AX218" s="271">
        <v>6.3920133160823601E-3</v>
      </c>
      <c r="AY218" s="298">
        <v>100674.20972829717</v>
      </c>
      <c r="AZ218" s="213"/>
      <c r="BA218" s="221">
        <v>64.95096603154991</v>
      </c>
      <c r="BB218" s="272">
        <v>0.30641513264008441</v>
      </c>
      <c r="BC218" s="221">
        <v>-0.69151967931035696</v>
      </c>
      <c r="BD218" s="272">
        <v>0.33254841691602816</v>
      </c>
      <c r="BE218" s="221">
        <v>0.11240714340726299</v>
      </c>
      <c r="BF218" s="272">
        <v>0.21958465839167204</v>
      </c>
      <c r="BG218" s="221">
        <v>2027.6554854955109</v>
      </c>
      <c r="BH218" s="272">
        <v>-0.46050114662538594</v>
      </c>
      <c r="BI218" s="221">
        <v>0.32976233864329263</v>
      </c>
      <c r="BJ218" s="445">
        <v>0</v>
      </c>
      <c r="BL218" s="412">
        <v>322.5</v>
      </c>
      <c r="BM218" s="425"/>
      <c r="BN218" s="235">
        <v>4500</v>
      </c>
      <c r="BO218" s="302">
        <v>1.65</v>
      </c>
      <c r="BP218" s="232">
        <v>1.65</v>
      </c>
      <c r="BQ218" s="71">
        <v>679990330</v>
      </c>
      <c r="BR218" s="235">
        <v>4731</v>
      </c>
      <c r="BS218" s="302">
        <v>1.65</v>
      </c>
      <c r="BT218" s="232">
        <v>1.65</v>
      </c>
      <c r="BU218" s="71">
        <v>744292199</v>
      </c>
      <c r="BV218" s="235">
        <v>4870</v>
      </c>
      <c r="BW218" s="302">
        <v>1.65</v>
      </c>
      <c r="BX218" s="232">
        <v>1.65</v>
      </c>
      <c r="BY218" s="71">
        <v>745368702</v>
      </c>
      <c r="BZ218" s="463">
        <v>-187661</v>
      </c>
      <c r="CA218" s="235">
        <v>6219503</v>
      </c>
      <c r="CB218" s="235">
        <v>117429</v>
      </c>
      <c r="CC218" s="235">
        <v>-88953</v>
      </c>
      <c r="CD218" s="235">
        <v>-1498</v>
      </c>
      <c r="CE218" s="235">
        <v>0</v>
      </c>
      <c r="CF218" s="235">
        <v>487612</v>
      </c>
      <c r="CG218" s="235">
        <v>22271</v>
      </c>
      <c r="CH218" s="235">
        <v>-22624</v>
      </c>
      <c r="CI218" s="235">
        <v>255434</v>
      </c>
      <c r="CJ218" s="235">
        <v>2210</v>
      </c>
      <c r="CK218" s="235">
        <v>649244</v>
      </c>
      <c r="CL218" s="235">
        <v>206162</v>
      </c>
      <c r="CM218" s="235">
        <v>-22090</v>
      </c>
      <c r="CN218" s="235">
        <v>0</v>
      </c>
      <c r="CO218" s="235">
        <v>0</v>
      </c>
      <c r="CP218" s="235">
        <v>29862</v>
      </c>
      <c r="CQ218" s="235">
        <v>2581</v>
      </c>
      <c r="CR218" s="235">
        <v>-146</v>
      </c>
      <c r="CS218" s="235">
        <v>0</v>
      </c>
      <c r="CT218" s="235">
        <v>2033</v>
      </c>
      <c r="CU218" s="235">
        <v>21110</v>
      </c>
      <c r="CV218" s="235">
        <v>0</v>
      </c>
      <c r="CW218" s="235">
        <v>7692479</v>
      </c>
      <c r="CX218" s="463">
        <v>-156517</v>
      </c>
      <c r="CY218" s="544">
        <v>6894123</v>
      </c>
      <c r="CZ218" s="544">
        <v>73676</v>
      </c>
      <c r="DA218" s="544">
        <v>-121982</v>
      </c>
      <c r="DB218" s="544">
        <v>-1880</v>
      </c>
      <c r="DC218" s="544">
        <v>0</v>
      </c>
      <c r="DD218" s="544">
        <v>554365</v>
      </c>
      <c r="DE218" s="544">
        <v>20210</v>
      </c>
      <c r="DF218" s="544">
        <v>-24926</v>
      </c>
      <c r="DG218" s="544">
        <v>450300</v>
      </c>
      <c r="DH218" s="544">
        <v>0</v>
      </c>
      <c r="DI218" s="544">
        <v>655157</v>
      </c>
      <c r="DJ218" s="544">
        <v>94796</v>
      </c>
      <c r="DK218" s="544">
        <v>-54412</v>
      </c>
      <c r="DL218" s="544">
        <v>0</v>
      </c>
      <c r="DM218" s="544">
        <v>0</v>
      </c>
      <c r="DN218" s="544">
        <v>25171</v>
      </c>
      <c r="DO218" s="544">
        <v>7583</v>
      </c>
      <c r="DP218" s="544">
        <v>-165</v>
      </c>
      <c r="DQ218" s="544">
        <v>0</v>
      </c>
      <c r="DR218" s="544">
        <v>394</v>
      </c>
      <c r="DS218" s="544">
        <v>40474</v>
      </c>
      <c r="DT218" s="544">
        <v>0</v>
      </c>
      <c r="DU218" s="544">
        <v>8456367</v>
      </c>
      <c r="DV218" s="463">
        <v>-196743</v>
      </c>
      <c r="DW218" s="235">
        <v>7031086</v>
      </c>
      <c r="DX218" s="235">
        <v>110607</v>
      </c>
      <c r="DY218" s="235">
        <v>-162865</v>
      </c>
      <c r="DZ218" s="235">
        <v>-2771</v>
      </c>
      <c r="EA218" s="235">
        <v>0</v>
      </c>
      <c r="EB218" s="235">
        <v>498787</v>
      </c>
      <c r="EC218" s="235">
        <v>20318</v>
      </c>
      <c r="ED218" s="235">
        <v>-20649</v>
      </c>
      <c r="EE218" s="235">
        <v>370950</v>
      </c>
      <c r="EF218" s="235">
        <v>1264</v>
      </c>
      <c r="EG218" s="235">
        <v>505082</v>
      </c>
      <c r="EH218" s="235">
        <v>145454</v>
      </c>
      <c r="EI218" s="235">
        <v>-102576</v>
      </c>
      <c r="EJ218" s="235">
        <v>0</v>
      </c>
      <c r="EK218" s="235">
        <v>0</v>
      </c>
      <c r="EL218" s="235">
        <v>3582</v>
      </c>
      <c r="EM218" s="235">
        <v>1537</v>
      </c>
      <c r="EN218" s="235">
        <v>-436</v>
      </c>
      <c r="EO218" s="235">
        <v>0</v>
      </c>
      <c r="EP218" s="235">
        <v>775</v>
      </c>
      <c r="EQ218" s="235">
        <v>59535</v>
      </c>
      <c r="ER218" s="235">
        <v>0</v>
      </c>
      <c r="ES218" s="235">
        <v>8262937</v>
      </c>
      <c r="ET218" s="254"/>
      <c r="EU218" s="254"/>
      <c r="EV218" s="254"/>
      <c r="EW218" s="254"/>
      <c r="EY218" s="397">
        <v>70.185936796626109</v>
      </c>
      <c r="EZ218" s="226">
        <v>0.42450705702182712</v>
      </c>
      <c r="FA218" s="397">
        <v>-1.0339774534928108</v>
      </c>
      <c r="FB218" s="226">
        <v>0.28355852286312366</v>
      </c>
      <c r="FC218" s="221">
        <v>7.1350491765377208E-2</v>
      </c>
      <c r="FD218" s="226">
        <v>0.20257482268482324</v>
      </c>
      <c r="FE218" s="221">
        <v>1984.1566821127724</v>
      </c>
      <c r="FF218" s="226">
        <v>-0.49641748572299438</v>
      </c>
      <c r="FG218" s="221">
        <v>0.35176447207319211</v>
      </c>
      <c r="FH218" s="226">
        <v>0</v>
      </c>
      <c r="FI218" s="232"/>
      <c r="FJ218" s="393">
        <v>322.5</v>
      </c>
      <c r="FK218" s="430"/>
      <c r="FL218" s="468">
        <v>0.1776469753918162</v>
      </c>
      <c r="FM218" s="469">
        <v>0</v>
      </c>
      <c r="FN218" s="472">
        <v>7.6379689383731657</v>
      </c>
      <c r="FO218" s="386">
        <v>0</v>
      </c>
      <c r="FQ218" s="390">
        <v>1248.67</v>
      </c>
      <c r="FR218" s="391">
        <v>5869165.2233333336</v>
      </c>
      <c r="FS218" s="392">
        <v>6.8752045673401378E-3</v>
      </c>
      <c r="FT218" s="278">
        <v>110003.27307744221</v>
      </c>
      <c r="FV218" s="555">
        <v>0</v>
      </c>
      <c r="FW218" s="551">
        <v>0</v>
      </c>
      <c r="FX218" s="547">
        <v>47030</v>
      </c>
      <c r="FY218" s="545">
        <v>50168</v>
      </c>
      <c r="FZ218" s="555">
        <v>0</v>
      </c>
    </row>
    <row r="219" spans="1:182" x14ac:dyDescent="0.2">
      <c r="A219" s="65">
        <v>216</v>
      </c>
      <c r="B219" s="65">
        <v>726</v>
      </c>
      <c r="C219" s="66">
        <v>6606</v>
      </c>
      <c r="D219" s="67" t="s">
        <v>530</v>
      </c>
      <c r="E219" s="75"/>
      <c r="F219" s="220">
        <v>2057.3333333333335</v>
      </c>
      <c r="G219" s="220">
        <v>4203357.666666667</v>
      </c>
      <c r="H219" s="214">
        <v>1.8500000000000003</v>
      </c>
      <c r="I219" s="220">
        <v>2272085.2252252251</v>
      </c>
      <c r="J219" s="220">
        <v>398775.33333333331</v>
      </c>
      <c r="K219" s="209">
        <v>0</v>
      </c>
      <c r="L219" s="216">
        <v>1.65</v>
      </c>
      <c r="M219" s="220">
        <v>3748940.6216216213</v>
      </c>
      <c r="N219" s="220">
        <v>381201.26666666666</v>
      </c>
      <c r="O219" s="220">
        <v>1266.3333333333333</v>
      </c>
      <c r="P219" s="220">
        <v>4131408.2216216214</v>
      </c>
      <c r="Q219" s="221">
        <v>2008.1375024084355</v>
      </c>
      <c r="R219" s="221">
        <v>2681.4037114060652</v>
      </c>
      <c r="S219" s="221">
        <v>74.891277798501108</v>
      </c>
      <c r="T219" s="381">
        <v>2008.1375024084355</v>
      </c>
      <c r="U219" s="222">
        <v>2746.534559255173</v>
      </c>
      <c r="V219" s="222">
        <v>73.115318925861899</v>
      </c>
      <c r="W219" s="223">
        <v>512499.21517178259</v>
      </c>
      <c r="X219" s="224">
        <v>249.10849732912308</v>
      </c>
      <c r="Y219" s="225">
        <v>84.181505013055684</v>
      </c>
      <c r="Z219" s="223">
        <v>100318</v>
      </c>
      <c r="AA219" s="224">
        <v>48.761179520414771</v>
      </c>
      <c r="AB219" s="226">
        <v>85.999999531915194</v>
      </c>
      <c r="AC219" s="227">
        <v>0</v>
      </c>
      <c r="AD219" s="228">
        <v>0</v>
      </c>
      <c r="AE219" s="229">
        <v>100318</v>
      </c>
      <c r="AF219" s="230">
        <v>48.761179520414771</v>
      </c>
      <c r="AG219" s="231">
        <v>85.999999531915194</v>
      </c>
      <c r="AH219" s="223">
        <v>612817.21517178253</v>
      </c>
      <c r="AI219" s="224">
        <v>297.86967684953788</v>
      </c>
      <c r="AJ219" s="226">
        <v>85.999999531915194</v>
      </c>
      <c r="AK219" s="232">
        <v>0</v>
      </c>
      <c r="AL219" s="444">
        <v>1.241898898250162</v>
      </c>
      <c r="AM219" s="232">
        <v>88646.620820519252</v>
      </c>
      <c r="AN219" s="232">
        <v>22.022197018794554</v>
      </c>
      <c r="AO219" s="232">
        <v>161212.37543680501</v>
      </c>
      <c r="AP219" s="223">
        <v>249858.99625732427</v>
      </c>
      <c r="AQ219" s="224">
        <v>74.891277798501108</v>
      </c>
      <c r="AR219" s="224">
        <v>0</v>
      </c>
      <c r="AS219" s="233">
        <v>0</v>
      </c>
      <c r="AT219" s="234">
        <v>249858.99625732427</v>
      </c>
      <c r="AU219" s="254"/>
      <c r="AV219" s="221">
        <v>543.42999999999995</v>
      </c>
      <c r="AW219" s="221">
        <v>1118016.6533333333</v>
      </c>
      <c r="AX219" s="271">
        <v>1.3213276248390377E-3</v>
      </c>
      <c r="AY219" s="298">
        <v>20810.910091214842</v>
      </c>
      <c r="AZ219" s="213"/>
      <c r="BA219" s="221">
        <v>44.650013903467993</v>
      </c>
      <c r="BB219" s="272">
        <v>-0.17908810590042545</v>
      </c>
      <c r="BC219" s="221">
        <v>-4.2205660413256574</v>
      </c>
      <c r="BD219" s="272">
        <v>-1.0085293690990102E-2</v>
      </c>
      <c r="BE219" s="221">
        <v>-0.32958048925809996</v>
      </c>
      <c r="BF219" s="272">
        <v>-0.79486037148331434</v>
      </c>
      <c r="BG219" s="221">
        <v>5021.6722234989929</v>
      </c>
      <c r="BH219" s="272">
        <v>0.39603927612728973</v>
      </c>
      <c r="BI219" s="221">
        <v>-0.34501826180050488</v>
      </c>
      <c r="BJ219" s="445">
        <v>0</v>
      </c>
      <c r="BL219" s="412">
        <v>196.75</v>
      </c>
      <c r="BM219" s="425"/>
      <c r="BN219" s="235">
        <v>2038</v>
      </c>
      <c r="BO219" s="302">
        <v>1.85</v>
      </c>
      <c r="BP219" s="232">
        <v>1.85</v>
      </c>
      <c r="BQ219" s="71">
        <v>289292880</v>
      </c>
      <c r="BR219" s="235">
        <v>2073</v>
      </c>
      <c r="BS219" s="302">
        <v>1.85</v>
      </c>
      <c r="BT219" s="232">
        <v>1.85</v>
      </c>
      <c r="BU219" s="71">
        <v>339328760</v>
      </c>
      <c r="BV219" s="235">
        <v>2102</v>
      </c>
      <c r="BW219" s="302">
        <v>1.85</v>
      </c>
      <c r="BX219" s="232">
        <v>1.85</v>
      </c>
      <c r="BY219" s="71">
        <v>343747460</v>
      </c>
      <c r="BZ219" s="463">
        <v>-128599</v>
      </c>
      <c r="CA219" s="235">
        <v>3709182</v>
      </c>
      <c r="CB219" s="235">
        <v>36196</v>
      </c>
      <c r="CC219" s="235">
        <v>-78886</v>
      </c>
      <c r="CD219" s="235">
        <v>-1410</v>
      </c>
      <c r="CE219" s="235">
        <v>0</v>
      </c>
      <c r="CF219" s="235">
        <v>262547</v>
      </c>
      <c r="CG219" s="235">
        <v>9041</v>
      </c>
      <c r="CH219" s="235">
        <v>-5248</v>
      </c>
      <c r="CI219" s="235">
        <v>23377</v>
      </c>
      <c r="CJ219" s="235">
        <v>5349</v>
      </c>
      <c r="CK219" s="235">
        <v>42311</v>
      </c>
      <c r="CL219" s="235">
        <v>122491</v>
      </c>
      <c r="CM219" s="235">
        <v>-2255</v>
      </c>
      <c r="CN219" s="235">
        <v>0</v>
      </c>
      <c r="CO219" s="235">
        <v>0</v>
      </c>
      <c r="CP219" s="235">
        <v>4825</v>
      </c>
      <c r="CQ219" s="235">
        <v>43</v>
      </c>
      <c r="CR219" s="235">
        <v>0</v>
      </c>
      <c r="CS219" s="235">
        <v>0</v>
      </c>
      <c r="CT219" s="235">
        <v>178</v>
      </c>
      <c r="CU219" s="235">
        <v>13200</v>
      </c>
      <c r="CV219" s="235">
        <v>0</v>
      </c>
      <c r="CW219" s="235">
        <v>4012342</v>
      </c>
      <c r="CX219" s="463">
        <v>-38817</v>
      </c>
      <c r="CY219" s="544">
        <v>3887044</v>
      </c>
      <c r="CZ219" s="544">
        <v>41749</v>
      </c>
      <c r="DA219" s="544">
        <v>-69772</v>
      </c>
      <c r="DB219" s="544">
        <v>-341</v>
      </c>
      <c r="DC219" s="544">
        <v>0</v>
      </c>
      <c r="DD219" s="544">
        <v>457902</v>
      </c>
      <c r="DE219" s="544">
        <v>11708</v>
      </c>
      <c r="DF219" s="544">
        <v>-8910</v>
      </c>
      <c r="DG219" s="544">
        <v>14081</v>
      </c>
      <c r="DH219" s="544">
        <v>4477</v>
      </c>
      <c r="DI219" s="544">
        <v>30852</v>
      </c>
      <c r="DJ219" s="544">
        <v>50117</v>
      </c>
      <c r="DK219" s="544">
        <v>-1306</v>
      </c>
      <c r="DL219" s="544">
        <v>0</v>
      </c>
      <c r="DM219" s="544">
        <v>0</v>
      </c>
      <c r="DN219" s="544">
        <v>3736</v>
      </c>
      <c r="DO219" s="544">
        <v>963</v>
      </c>
      <c r="DP219" s="544">
        <v>-13</v>
      </c>
      <c r="DQ219" s="544">
        <v>0</v>
      </c>
      <c r="DR219" s="544">
        <v>96</v>
      </c>
      <c r="DS219" s="544">
        <v>22527</v>
      </c>
      <c r="DT219" s="544">
        <v>0</v>
      </c>
      <c r="DU219" s="544">
        <v>4406093</v>
      </c>
      <c r="DV219" s="463">
        <v>-98966</v>
      </c>
      <c r="DW219" s="235">
        <v>3957420</v>
      </c>
      <c r="DX219" s="235">
        <v>67427</v>
      </c>
      <c r="DY219" s="235">
        <v>-129062</v>
      </c>
      <c r="DZ219" s="235">
        <v>-996</v>
      </c>
      <c r="EA219" s="235">
        <v>0</v>
      </c>
      <c r="EB219" s="235">
        <v>506536</v>
      </c>
      <c r="EC219" s="235">
        <v>11855</v>
      </c>
      <c r="ED219" s="235">
        <v>-11726</v>
      </c>
      <c r="EE219" s="235">
        <v>38272</v>
      </c>
      <c r="EF219" s="235">
        <v>10517</v>
      </c>
      <c r="EG219" s="235">
        <v>143860</v>
      </c>
      <c r="EH219" s="235">
        <v>4665</v>
      </c>
      <c r="EI219" s="235">
        <v>-2145</v>
      </c>
      <c r="EJ219" s="235">
        <v>0</v>
      </c>
      <c r="EK219" s="235">
        <v>0</v>
      </c>
      <c r="EL219" s="235">
        <v>890</v>
      </c>
      <c r="EM219" s="235">
        <v>193</v>
      </c>
      <c r="EN219" s="235">
        <v>-368</v>
      </c>
      <c r="EO219" s="235">
        <v>0</v>
      </c>
      <c r="EP219" s="235">
        <v>10284</v>
      </c>
      <c r="EQ219" s="235">
        <v>24017</v>
      </c>
      <c r="ER219" s="235">
        <v>0</v>
      </c>
      <c r="ES219" s="235">
        <v>4532673</v>
      </c>
      <c r="ET219" s="254"/>
      <c r="EU219" s="254"/>
      <c r="EV219" s="254"/>
      <c r="EW219" s="254"/>
      <c r="EY219" s="397">
        <v>47.392605730242764</v>
      </c>
      <c r="EZ219" s="226">
        <v>-0.11263727714334158</v>
      </c>
      <c r="FA219" s="397">
        <v>-3.5545524524894918</v>
      </c>
      <c r="FB219" s="226">
        <v>0.10696860354414489</v>
      </c>
      <c r="FC219" s="221">
        <v>-0.25117850659843727</v>
      </c>
      <c r="FD219" s="226">
        <v>-0.59867475672253234</v>
      </c>
      <c r="FE219" s="221">
        <v>4971.4027849071581</v>
      </c>
      <c r="FF219" s="226">
        <v>0.35503022492516328</v>
      </c>
      <c r="FG219" s="221">
        <v>-0.23984341381172308</v>
      </c>
      <c r="FH219" s="226">
        <v>0</v>
      </c>
      <c r="FI219" s="232"/>
      <c r="FJ219" s="393">
        <v>196.75</v>
      </c>
      <c r="FK219" s="430"/>
      <c r="FL219" s="468">
        <v>1.2337035248672139</v>
      </c>
      <c r="FM219" s="469">
        <v>88789.744402141136</v>
      </c>
      <c r="FN219" s="472">
        <v>21.876871076774506</v>
      </c>
      <c r="FO219" s="386">
        <v>160457.23463735485</v>
      </c>
      <c r="FQ219" s="390">
        <v>585.35</v>
      </c>
      <c r="FR219" s="391">
        <v>1212259.8500000001</v>
      </c>
      <c r="FS219" s="392">
        <v>1.4200544950393398E-3</v>
      </c>
      <c r="FT219" s="278">
        <v>22720.871920629437</v>
      </c>
      <c r="FV219" s="555">
        <v>0</v>
      </c>
      <c r="FW219" s="551">
        <v>0</v>
      </c>
      <c r="FX219" s="547">
        <v>3799</v>
      </c>
      <c r="FY219" s="545">
        <v>5183</v>
      </c>
      <c r="FZ219" s="555">
        <v>0</v>
      </c>
    </row>
    <row r="220" spans="1:182" x14ac:dyDescent="0.2">
      <c r="A220" s="65">
        <v>217</v>
      </c>
      <c r="B220" s="65">
        <v>936</v>
      </c>
      <c r="C220" s="66">
        <v>1716</v>
      </c>
      <c r="D220" s="67" t="s">
        <v>98</v>
      </c>
      <c r="E220" s="75"/>
      <c r="F220" s="220">
        <v>249.33333333333334</v>
      </c>
      <c r="G220" s="220">
        <v>388374.33333333331</v>
      </c>
      <c r="H220" s="214">
        <v>1.72</v>
      </c>
      <c r="I220" s="220">
        <v>225799.03100775197</v>
      </c>
      <c r="J220" s="220">
        <v>28699.333333333332</v>
      </c>
      <c r="K220" s="209">
        <v>0</v>
      </c>
      <c r="L220" s="216">
        <v>1.65</v>
      </c>
      <c r="M220" s="220">
        <v>372568.40116279066</v>
      </c>
      <c r="N220" s="220">
        <v>35914.950000000004</v>
      </c>
      <c r="O220" s="220">
        <v>23.333333333333332</v>
      </c>
      <c r="P220" s="220">
        <v>408506.68449612404</v>
      </c>
      <c r="Q220" s="221">
        <v>1638.3957934336524</v>
      </c>
      <c r="R220" s="221">
        <v>2681.4037114060652</v>
      </c>
      <c r="S220" s="221">
        <v>61.102167736409825</v>
      </c>
      <c r="T220" s="381">
        <v>1638.3957934336524</v>
      </c>
      <c r="U220" s="222">
        <v>2746.534559255173</v>
      </c>
      <c r="V220" s="222">
        <v>59.653201446624635</v>
      </c>
      <c r="W220" s="223">
        <v>96220.957126014982</v>
      </c>
      <c r="X220" s="224">
        <v>385.91292964979272</v>
      </c>
      <c r="Y220" s="225">
        <v>75.494365673938191</v>
      </c>
      <c r="Z220" s="223">
        <v>70237</v>
      </c>
      <c r="AA220" s="224">
        <v>281.69919786096256</v>
      </c>
      <c r="AB220" s="226">
        <v>86.000027192294411</v>
      </c>
      <c r="AC220" s="227">
        <v>0</v>
      </c>
      <c r="AD220" s="228">
        <v>0</v>
      </c>
      <c r="AE220" s="229">
        <v>70237</v>
      </c>
      <c r="AF220" s="230">
        <v>281.69919786096256</v>
      </c>
      <c r="AG220" s="231">
        <v>86.000027192294411</v>
      </c>
      <c r="AH220" s="223">
        <v>166457.95712601498</v>
      </c>
      <c r="AI220" s="224">
        <v>667.61212751075527</v>
      </c>
      <c r="AJ220" s="226">
        <v>86.000027192294411</v>
      </c>
      <c r="AK220" s="232">
        <v>0</v>
      </c>
      <c r="AL220" s="444">
        <v>3.9585561497326203</v>
      </c>
      <c r="AM220" s="232">
        <v>55708.442175566553</v>
      </c>
      <c r="AN220" s="232">
        <v>41.530748663101605</v>
      </c>
      <c r="AO220" s="232">
        <v>58680.917203459059</v>
      </c>
      <c r="AP220" s="223">
        <v>114389.35937902561</v>
      </c>
      <c r="AQ220" s="224">
        <v>61.102167736409825</v>
      </c>
      <c r="AR220" s="224">
        <v>0</v>
      </c>
      <c r="AS220" s="233">
        <v>0</v>
      </c>
      <c r="AT220" s="234">
        <v>114389.35937902561</v>
      </c>
      <c r="AU220" s="254"/>
      <c r="AV220" s="221">
        <v>311.99</v>
      </c>
      <c r="AW220" s="221">
        <v>77789.506666666668</v>
      </c>
      <c r="AX220" s="271">
        <v>9.1935503621359737E-5</v>
      </c>
      <c r="AY220" s="298">
        <v>1447.9841820364159</v>
      </c>
      <c r="AZ220" s="213"/>
      <c r="BA220" s="221">
        <v>42.216134703682421</v>
      </c>
      <c r="BB220" s="272">
        <v>-0.23729504251389183</v>
      </c>
      <c r="BC220" s="221">
        <v>-35.539962225453465</v>
      </c>
      <c r="BD220" s="272">
        <v>-3.0508730385170169</v>
      </c>
      <c r="BE220" s="221">
        <v>-9.558150380937637E-2</v>
      </c>
      <c r="BF220" s="272">
        <v>-0.25778853905950749</v>
      </c>
      <c r="BG220" s="221">
        <v>4856.4195309269044</v>
      </c>
      <c r="BH220" s="272">
        <v>0.34876311719335457</v>
      </c>
      <c r="BI220" s="221">
        <v>-0.97367993432094269</v>
      </c>
      <c r="BJ220" s="445">
        <v>0</v>
      </c>
      <c r="BL220" s="412">
        <v>37.89</v>
      </c>
      <c r="BM220" s="425"/>
      <c r="BN220" s="235">
        <v>256</v>
      </c>
      <c r="BO220" s="302">
        <v>1.72</v>
      </c>
      <c r="BP220" s="232">
        <v>1.72</v>
      </c>
      <c r="BQ220" s="71">
        <v>27362830</v>
      </c>
      <c r="BR220" s="235">
        <v>238</v>
      </c>
      <c r="BS220" s="302">
        <v>1.72</v>
      </c>
      <c r="BT220" s="232">
        <v>1.72</v>
      </c>
      <c r="BU220" s="71">
        <v>31589580</v>
      </c>
      <c r="BV220" s="235">
        <v>234</v>
      </c>
      <c r="BW220" s="302">
        <v>1.72</v>
      </c>
      <c r="BX220" s="232">
        <v>1.72</v>
      </c>
      <c r="BY220" s="71">
        <v>32506820</v>
      </c>
      <c r="BZ220" s="463">
        <v>-6299</v>
      </c>
      <c r="CA220" s="235">
        <v>376343</v>
      </c>
      <c r="CB220" s="235">
        <v>5141</v>
      </c>
      <c r="CC220" s="235">
        <v>-13385</v>
      </c>
      <c r="CD220" s="235">
        <v>0</v>
      </c>
      <c r="CE220" s="235">
        <v>0</v>
      </c>
      <c r="CF220" s="235">
        <v>14375</v>
      </c>
      <c r="CG220" s="235">
        <v>901</v>
      </c>
      <c r="CH220" s="235">
        <v>-199</v>
      </c>
      <c r="CI220" s="235">
        <v>6641</v>
      </c>
      <c r="CJ220" s="235">
        <v>0</v>
      </c>
      <c r="CK220" s="235">
        <v>-189</v>
      </c>
      <c r="CL220" s="235">
        <v>3720</v>
      </c>
      <c r="CM220" s="235">
        <v>0</v>
      </c>
      <c r="CN220" s="235">
        <v>0</v>
      </c>
      <c r="CO220" s="235">
        <v>0</v>
      </c>
      <c r="CP220" s="235">
        <v>420</v>
      </c>
      <c r="CQ220" s="235">
        <v>14</v>
      </c>
      <c r="CR220" s="235">
        <v>-92</v>
      </c>
      <c r="CS220" s="235">
        <v>0</v>
      </c>
      <c r="CT220" s="235">
        <v>0</v>
      </c>
      <c r="CU220" s="235">
        <v>64</v>
      </c>
      <c r="CV220" s="235">
        <v>0</v>
      </c>
      <c r="CW220" s="235">
        <v>387455</v>
      </c>
      <c r="CX220" s="463">
        <v>-11164</v>
      </c>
      <c r="CY220" s="544">
        <v>421052</v>
      </c>
      <c r="CZ220" s="544">
        <v>9111</v>
      </c>
      <c r="DA220" s="544">
        <v>-4700</v>
      </c>
      <c r="DB220" s="544">
        <v>0</v>
      </c>
      <c r="DC220" s="544">
        <v>0</v>
      </c>
      <c r="DD220" s="544">
        <v>17019</v>
      </c>
      <c r="DE220" s="544">
        <v>741</v>
      </c>
      <c r="DF220" s="544">
        <v>-357</v>
      </c>
      <c r="DG220" s="544">
        <v>8834</v>
      </c>
      <c r="DH220" s="544">
        <v>0</v>
      </c>
      <c r="DI220" s="544">
        <v>0</v>
      </c>
      <c r="DJ220" s="544">
        <v>1206</v>
      </c>
      <c r="DK220" s="544">
        <v>0</v>
      </c>
      <c r="DL220" s="544">
        <v>0</v>
      </c>
      <c r="DM220" s="544">
        <v>0</v>
      </c>
      <c r="DN220" s="544">
        <v>159</v>
      </c>
      <c r="DO220" s="544">
        <v>284</v>
      </c>
      <c r="DP220" s="544">
        <v>-71</v>
      </c>
      <c r="DQ220" s="544">
        <v>0</v>
      </c>
      <c r="DR220" s="544">
        <v>0</v>
      </c>
      <c r="DS220" s="544">
        <v>64</v>
      </c>
      <c r="DT220" s="544">
        <v>0</v>
      </c>
      <c r="DU220" s="544">
        <v>442178</v>
      </c>
      <c r="DV220" s="463">
        <v>-5204</v>
      </c>
      <c r="DW220" s="235">
        <v>353880</v>
      </c>
      <c r="DX220" s="235">
        <v>8380</v>
      </c>
      <c r="DY220" s="235">
        <v>-1359</v>
      </c>
      <c r="DZ220" s="235">
        <v>0</v>
      </c>
      <c r="EA220" s="235">
        <v>0</v>
      </c>
      <c r="EB220" s="235">
        <v>21810</v>
      </c>
      <c r="EC220" s="235">
        <v>1312</v>
      </c>
      <c r="ED220" s="235">
        <v>-340</v>
      </c>
      <c r="EE220" s="235">
        <v>5571</v>
      </c>
      <c r="EF220" s="235">
        <v>0</v>
      </c>
      <c r="EG220" s="235">
        <v>1005</v>
      </c>
      <c r="EH220" s="235">
        <v>759</v>
      </c>
      <c r="EI220" s="235">
        <v>0</v>
      </c>
      <c r="EJ220" s="235">
        <v>0</v>
      </c>
      <c r="EK220" s="235">
        <v>0</v>
      </c>
      <c r="EL220" s="235">
        <v>5</v>
      </c>
      <c r="EM220" s="235">
        <v>0</v>
      </c>
      <c r="EN220" s="235">
        <v>0</v>
      </c>
      <c r="EO220" s="235">
        <v>0</v>
      </c>
      <c r="EP220" s="235">
        <v>0</v>
      </c>
      <c r="EQ220" s="235">
        <v>5172</v>
      </c>
      <c r="ER220" s="235">
        <v>0</v>
      </c>
      <c r="ES220" s="235">
        <v>390991</v>
      </c>
      <c r="ET220" s="254"/>
      <c r="EU220" s="254"/>
      <c r="EV220" s="254"/>
      <c r="EW220" s="254"/>
      <c r="EY220" s="397">
        <v>39.544878763406082</v>
      </c>
      <c r="EZ220" s="226">
        <v>-0.29757567267818896</v>
      </c>
      <c r="FA220" s="397">
        <v>-53.773955948221023</v>
      </c>
      <c r="FB220" s="226">
        <v>-3.4113716224314712</v>
      </c>
      <c r="FC220" s="221">
        <v>-5.2437372015345603E-2</v>
      </c>
      <c r="FD220" s="226">
        <v>-0.10494783200112219</v>
      </c>
      <c r="FE220" s="221">
        <v>5347.5337039346723</v>
      </c>
      <c r="FF220" s="226">
        <v>0.46223793359382132</v>
      </c>
      <c r="FG220" s="221">
        <v>-1.0690332651761509</v>
      </c>
      <c r="FH220" s="226">
        <v>0</v>
      </c>
      <c r="FI220" s="232"/>
      <c r="FJ220" s="393">
        <v>37.89</v>
      </c>
      <c r="FK220" s="430"/>
      <c r="FL220" s="468">
        <v>4.0673076923076925</v>
      </c>
      <c r="FM220" s="469">
        <v>55754.9593717729</v>
      </c>
      <c r="FN220" s="472">
        <v>42.671703296703299</v>
      </c>
      <c r="FO220" s="386">
        <v>58511.433358100243</v>
      </c>
      <c r="FQ220" s="390">
        <v>267.54000000000002</v>
      </c>
      <c r="FR220" s="391">
        <v>64923.040000000001</v>
      </c>
      <c r="FS220" s="392">
        <v>7.6051561704051199E-5</v>
      </c>
      <c r="FT220" s="278">
        <v>1216.8249872648191</v>
      </c>
      <c r="FV220" s="555">
        <v>0</v>
      </c>
      <c r="FW220" s="551">
        <v>0</v>
      </c>
      <c r="FX220" s="547">
        <v>70</v>
      </c>
      <c r="FY220" s="545">
        <v>103</v>
      </c>
      <c r="FZ220" s="555">
        <v>0</v>
      </c>
    </row>
    <row r="221" spans="1:182" x14ac:dyDescent="0.2">
      <c r="A221" s="65">
        <v>218</v>
      </c>
      <c r="B221" s="65">
        <v>745</v>
      </c>
      <c r="C221" s="66">
        <v>5515</v>
      </c>
      <c r="D221" s="67" t="s">
        <v>300</v>
      </c>
      <c r="E221" s="75">
        <v>371</v>
      </c>
      <c r="F221" s="220">
        <v>3712</v>
      </c>
      <c r="G221" s="220">
        <v>9798815</v>
      </c>
      <c r="H221" s="214">
        <v>1.6900000000000002</v>
      </c>
      <c r="I221" s="220">
        <v>5798115.384615385</v>
      </c>
      <c r="J221" s="220">
        <v>756283</v>
      </c>
      <c r="K221" s="209">
        <v>0</v>
      </c>
      <c r="L221" s="216">
        <v>1.65</v>
      </c>
      <c r="M221" s="220">
        <v>9566890.384615384</v>
      </c>
      <c r="N221" s="220">
        <v>917069.81</v>
      </c>
      <c r="O221" s="220">
        <v>7157.666666666667</v>
      </c>
      <c r="P221" s="220">
        <v>10491117.861282051</v>
      </c>
      <c r="Q221" s="221">
        <v>2826.2709755608971</v>
      </c>
      <c r="R221" s="221">
        <v>2681.4037114060652</v>
      </c>
      <c r="S221" s="221">
        <v>105.4026651614824</v>
      </c>
      <c r="T221" s="381">
        <v>2826.2709755608971</v>
      </c>
      <c r="U221" s="222">
        <v>2746.534559255173</v>
      </c>
      <c r="V221" s="222">
        <v>102.90316450004356</v>
      </c>
      <c r="W221" s="223">
        <v>-198966.49528081194</v>
      </c>
      <c r="X221" s="224">
        <v>-53.6008877372877</v>
      </c>
      <c r="Y221" s="225">
        <v>103.40367905173395</v>
      </c>
      <c r="Z221" s="223">
        <v>0</v>
      </c>
      <c r="AA221" s="224">
        <v>0</v>
      </c>
      <c r="AB221" s="226">
        <v>103.40367905173395</v>
      </c>
      <c r="AC221" s="227">
        <v>0</v>
      </c>
      <c r="AD221" s="228">
        <v>0</v>
      </c>
      <c r="AE221" s="229">
        <v>0</v>
      </c>
      <c r="AF221" s="230">
        <v>0</v>
      </c>
      <c r="AG221" s="231">
        <v>103.40367905173395</v>
      </c>
      <c r="AH221" s="223">
        <v>-198966.49528081194</v>
      </c>
      <c r="AI221" s="224">
        <v>-53.6008877372877</v>
      </c>
      <c r="AJ221" s="226">
        <v>103.40367905173395</v>
      </c>
      <c r="AK221" s="232">
        <v>0</v>
      </c>
      <c r="AL221" s="444">
        <v>6.6271551724137928E-2</v>
      </c>
      <c r="AM221" s="232">
        <v>0</v>
      </c>
      <c r="AN221" s="232">
        <v>5.4956896551724137</v>
      </c>
      <c r="AO221" s="232">
        <v>0</v>
      </c>
      <c r="AP221" s="223">
        <v>0</v>
      </c>
      <c r="AQ221" s="224">
        <v>105.4026651614824</v>
      </c>
      <c r="AR221" s="224">
        <v>0</v>
      </c>
      <c r="AS221" s="233">
        <v>0</v>
      </c>
      <c r="AT221" s="234">
        <v>0</v>
      </c>
      <c r="AU221" s="254"/>
      <c r="AV221" s="221">
        <v>564.4</v>
      </c>
      <c r="AW221" s="221">
        <v>2095052.7999999998</v>
      </c>
      <c r="AX221" s="271">
        <v>2.4760374828790943E-3</v>
      </c>
      <c r="AY221" s="298">
        <v>38997.590355345732</v>
      </c>
      <c r="AZ221" s="213"/>
      <c r="BA221" s="221">
        <v>104.88910607320149</v>
      </c>
      <c r="BB221" s="272">
        <v>1.2615474933870616</v>
      </c>
      <c r="BC221" s="221">
        <v>-3.8471866479031771</v>
      </c>
      <c r="BD221" s="272">
        <v>2.6165963421847866E-2</v>
      </c>
      <c r="BE221" s="221">
        <v>0.42434259080596592</v>
      </c>
      <c r="BF221" s="272">
        <v>0.93553537933645481</v>
      </c>
      <c r="BG221" s="221">
        <v>2280.2190932307753</v>
      </c>
      <c r="BH221" s="272">
        <v>-0.38824672780548264</v>
      </c>
      <c r="BI221" s="221">
        <v>0.65287389098771176</v>
      </c>
      <c r="BJ221" s="445">
        <v>0</v>
      </c>
      <c r="BL221" s="412">
        <v>371.8</v>
      </c>
      <c r="BM221" s="425"/>
      <c r="BN221" s="235">
        <v>3700</v>
      </c>
      <c r="BO221" s="302">
        <v>1.69</v>
      </c>
      <c r="BP221" s="232">
        <v>1.69</v>
      </c>
      <c r="BQ221" s="71">
        <v>703620430</v>
      </c>
      <c r="BR221" s="235">
        <v>3769</v>
      </c>
      <c r="BS221" s="302">
        <v>1.69</v>
      </c>
      <c r="BT221" s="232">
        <v>1.69</v>
      </c>
      <c r="BU221" s="71">
        <v>801250170</v>
      </c>
      <c r="BV221" s="235">
        <v>3835</v>
      </c>
      <c r="BW221" s="302">
        <v>1.69</v>
      </c>
      <c r="BX221" s="232">
        <v>1.69</v>
      </c>
      <c r="BY221" s="71">
        <v>809815100</v>
      </c>
      <c r="BZ221" s="463">
        <v>-62505</v>
      </c>
      <c r="CA221" s="235">
        <v>8493249</v>
      </c>
      <c r="CB221" s="235">
        <v>184419</v>
      </c>
      <c r="CC221" s="235">
        <v>-555012</v>
      </c>
      <c r="CD221" s="235">
        <v>-10911</v>
      </c>
      <c r="CE221" s="235">
        <v>-15000</v>
      </c>
      <c r="CF221" s="235">
        <v>891632</v>
      </c>
      <c r="CG221" s="235">
        <v>57012</v>
      </c>
      <c r="CH221" s="235">
        <v>-86911</v>
      </c>
      <c r="CI221" s="235">
        <v>52225</v>
      </c>
      <c r="CJ221" s="235">
        <v>1249</v>
      </c>
      <c r="CK221" s="235">
        <v>521426</v>
      </c>
      <c r="CL221" s="235">
        <v>59731</v>
      </c>
      <c r="CM221" s="235">
        <v>-2952</v>
      </c>
      <c r="CN221" s="235">
        <v>0</v>
      </c>
      <c r="CO221" s="235">
        <v>0</v>
      </c>
      <c r="CP221" s="235">
        <v>9694</v>
      </c>
      <c r="CQ221" s="235">
        <v>6111</v>
      </c>
      <c r="CR221" s="235">
        <v>-352</v>
      </c>
      <c r="CS221" s="235">
        <v>0</v>
      </c>
      <c r="CT221" s="235">
        <v>12928</v>
      </c>
      <c r="CU221" s="235">
        <v>9356</v>
      </c>
      <c r="CV221" s="235">
        <v>0</v>
      </c>
      <c r="CW221" s="235">
        <v>9565389</v>
      </c>
      <c r="CX221" s="463">
        <v>-57856</v>
      </c>
      <c r="CY221" s="544">
        <v>8777419</v>
      </c>
      <c r="CZ221" s="544">
        <v>156833</v>
      </c>
      <c r="DA221" s="544">
        <v>-505333</v>
      </c>
      <c r="DB221" s="544">
        <v>-13874</v>
      </c>
      <c r="DC221" s="544">
        <v>-62000</v>
      </c>
      <c r="DD221" s="544">
        <v>940759</v>
      </c>
      <c r="DE221" s="544">
        <v>45038</v>
      </c>
      <c r="DF221" s="544">
        <v>-73164</v>
      </c>
      <c r="DG221" s="544">
        <v>110245</v>
      </c>
      <c r="DH221" s="544">
        <v>1515</v>
      </c>
      <c r="DI221" s="544">
        <v>509029</v>
      </c>
      <c r="DJ221" s="544">
        <v>116228</v>
      </c>
      <c r="DK221" s="544">
        <v>-3658</v>
      </c>
      <c r="DL221" s="544">
        <v>0</v>
      </c>
      <c r="DM221" s="544">
        <v>0</v>
      </c>
      <c r="DN221" s="544">
        <v>8893</v>
      </c>
      <c r="DO221" s="544">
        <v>1065</v>
      </c>
      <c r="DP221" s="544">
        <v>-715</v>
      </c>
      <c r="DQ221" s="544">
        <v>0</v>
      </c>
      <c r="DR221" s="544">
        <v>1771</v>
      </c>
      <c r="DS221" s="544">
        <v>4921</v>
      </c>
      <c r="DT221" s="544">
        <v>0</v>
      </c>
      <c r="DU221" s="544">
        <v>9957116</v>
      </c>
      <c r="DV221" s="463">
        <v>-42997</v>
      </c>
      <c r="DW221" s="235">
        <v>8931532</v>
      </c>
      <c r="DX221" s="235">
        <v>183484</v>
      </c>
      <c r="DY221" s="235">
        <v>-506397</v>
      </c>
      <c r="DZ221" s="235">
        <v>-18338</v>
      </c>
      <c r="EA221" s="235">
        <v>106000</v>
      </c>
      <c r="EB221" s="235">
        <v>1055973</v>
      </c>
      <c r="EC221" s="235">
        <v>46958</v>
      </c>
      <c r="ED221" s="235">
        <v>-94478</v>
      </c>
      <c r="EE221" s="235">
        <v>103266</v>
      </c>
      <c r="EF221" s="235">
        <v>1939</v>
      </c>
      <c r="EG221" s="235">
        <v>296697</v>
      </c>
      <c r="EH221" s="235">
        <v>126128</v>
      </c>
      <c r="EI221" s="235">
        <v>-88453</v>
      </c>
      <c r="EJ221" s="235">
        <v>0</v>
      </c>
      <c r="EK221" s="235">
        <v>0</v>
      </c>
      <c r="EL221" s="235">
        <v>14937</v>
      </c>
      <c r="EM221" s="235">
        <v>4431</v>
      </c>
      <c r="EN221" s="235">
        <v>-527</v>
      </c>
      <c r="EO221" s="235">
        <v>0</v>
      </c>
      <c r="EP221" s="235">
        <v>1448</v>
      </c>
      <c r="EQ221" s="235">
        <v>9558</v>
      </c>
      <c r="ER221" s="235">
        <v>0</v>
      </c>
      <c r="ES221" s="235">
        <v>10131161</v>
      </c>
      <c r="ET221" s="254"/>
      <c r="EU221" s="254"/>
      <c r="EV221" s="254"/>
      <c r="EW221" s="254"/>
      <c r="EY221" s="397">
        <v>101.57359606662966</v>
      </c>
      <c r="EZ221" s="226">
        <v>1.1641840831873755</v>
      </c>
      <c r="FA221" s="397">
        <v>-7.9237304839806866</v>
      </c>
      <c r="FB221" s="226">
        <v>-0.19913329637091506</v>
      </c>
      <c r="FC221" s="221">
        <v>0.39242475038830121</v>
      </c>
      <c r="FD221" s="226">
        <v>1.0002104337003481</v>
      </c>
      <c r="FE221" s="221">
        <v>2693.2657770398177</v>
      </c>
      <c r="FF221" s="226">
        <v>-0.29430179297487075</v>
      </c>
      <c r="FG221" s="221">
        <v>0.56489075337291983</v>
      </c>
      <c r="FH221" s="226">
        <v>0</v>
      </c>
      <c r="FI221" s="232"/>
      <c r="FJ221" s="393">
        <v>371.8</v>
      </c>
      <c r="FK221" s="430"/>
      <c r="FL221" s="468">
        <v>6.5286624203821655E-2</v>
      </c>
      <c r="FM221" s="469">
        <v>0</v>
      </c>
      <c r="FN221" s="472">
        <v>5.4140127388535033</v>
      </c>
      <c r="FO221" s="386">
        <v>0</v>
      </c>
      <c r="FQ221" s="390">
        <v>596.77</v>
      </c>
      <c r="FR221" s="391">
        <v>2248629.36</v>
      </c>
      <c r="FS221" s="392">
        <v>2.6340691150873582E-3</v>
      </c>
      <c r="FT221" s="278">
        <v>42145.10584139773</v>
      </c>
      <c r="FV221" s="555">
        <v>0</v>
      </c>
      <c r="FW221" s="551">
        <v>0</v>
      </c>
      <c r="FX221" s="547">
        <v>21473</v>
      </c>
      <c r="FY221" s="545">
        <v>31522</v>
      </c>
      <c r="FZ221" s="555">
        <v>0</v>
      </c>
    </row>
    <row r="222" spans="1:182" x14ac:dyDescent="0.2">
      <c r="A222" s="65">
        <v>219</v>
      </c>
      <c r="B222" s="65">
        <v>309</v>
      </c>
      <c r="C222" s="66">
        <v>5109</v>
      </c>
      <c r="D222" s="67" t="s">
        <v>257</v>
      </c>
      <c r="E222" s="75"/>
      <c r="F222" s="220">
        <v>1275</v>
      </c>
      <c r="G222" s="220">
        <v>2773197.6666666665</v>
      </c>
      <c r="H222" s="214">
        <v>1.6900000000000002</v>
      </c>
      <c r="I222" s="220">
        <v>1640945.3648915188</v>
      </c>
      <c r="J222" s="220">
        <v>272830.33333333331</v>
      </c>
      <c r="K222" s="209">
        <v>0</v>
      </c>
      <c r="L222" s="216">
        <v>1.65</v>
      </c>
      <c r="M222" s="220">
        <v>2707559.8520710059</v>
      </c>
      <c r="N222" s="220">
        <v>257786</v>
      </c>
      <c r="O222" s="220">
        <v>1044.3333333333333</v>
      </c>
      <c r="P222" s="220">
        <v>2966390.1854043393</v>
      </c>
      <c r="Q222" s="221">
        <v>2326.5805375720311</v>
      </c>
      <c r="R222" s="221">
        <v>2681.4037114060652</v>
      </c>
      <c r="S222" s="221">
        <v>86.767260285174544</v>
      </c>
      <c r="T222" s="381">
        <v>2326.5805375720311</v>
      </c>
      <c r="U222" s="222">
        <v>2746.534559255173</v>
      </c>
      <c r="V222" s="222">
        <v>84.709676407748219</v>
      </c>
      <c r="W222" s="223">
        <v>167387.83225620561</v>
      </c>
      <c r="X222" s="224">
        <v>131.28457431859263</v>
      </c>
      <c r="Y222" s="225">
        <v>91.663373979659966</v>
      </c>
      <c r="Z222" s="223">
        <v>0</v>
      </c>
      <c r="AA222" s="224">
        <v>0</v>
      </c>
      <c r="AB222" s="226">
        <v>91.663373979659966</v>
      </c>
      <c r="AC222" s="227">
        <v>0</v>
      </c>
      <c r="AD222" s="228">
        <v>0</v>
      </c>
      <c r="AE222" s="229">
        <v>0</v>
      </c>
      <c r="AF222" s="230">
        <v>0</v>
      </c>
      <c r="AG222" s="231">
        <v>91.663373979659966</v>
      </c>
      <c r="AH222" s="223">
        <v>167387.83225620561</v>
      </c>
      <c r="AI222" s="224">
        <v>131.28457431859263</v>
      </c>
      <c r="AJ222" s="226">
        <v>91.663373979659966</v>
      </c>
      <c r="AK222" s="232">
        <v>0</v>
      </c>
      <c r="AL222" s="444">
        <v>1.1537254901960785</v>
      </c>
      <c r="AM222" s="232">
        <v>47474.434090015464</v>
      </c>
      <c r="AN222" s="232">
        <v>26.168627450980392</v>
      </c>
      <c r="AO222" s="232">
        <v>142452.55048611437</v>
      </c>
      <c r="AP222" s="223">
        <v>189926.98457612982</v>
      </c>
      <c r="AQ222" s="224">
        <v>86.767260285174544</v>
      </c>
      <c r="AR222" s="224">
        <v>0</v>
      </c>
      <c r="AS222" s="233">
        <v>0</v>
      </c>
      <c r="AT222" s="234">
        <v>189926.98457612982</v>
      </c>
      <c r="AU222" s="254"/>
      <c r="AV222" s="221">
        <v>279.88</v>
      </c>
      <c r="AW222" s="221">
        <v>356847</v>
      </c>
      <c r="AX222" s="271">
        <v>4.2173951303420905E-4</v>
      </c>
      <c r="AY222" s="298">
        <v>6642.3973302887925</v>
      </c>
      <c r="AZ222" s="213"/>
      <c r="BA222" s="221">
        <v>61.934729493267042</v>
      </c>
      <c r="BB222" s="272">
        <v>0.2342809490657641</v>
      </c>
      <c r="BC222" s="221">
        <v>-10.099443717961991</v>
      </c>
      <c r="BD222" s="272">
        <v>-0.58086319398482034</v>
      </c>
      <c r="BE222" s="221">
        <v>0.71385996694990228</v>
      </c>
      <c r="BF222" s="272">
        <v>1.6000323959623215</v>
      </c>
      <c r="BG222" s="221">
        <v>4487.9191165390948</v>
      </c>
      <c r="BH222" s="272">
        <v>0.24334102762456092</v>
      </c>
      <c r="BI222" s="221">
        <v>0.25252728085467613</v>
      </c>
      <c r="BJ222" s="445">
        <v>0</v>
      </c>
      <c r="BL222" s="412">
        <v>232</v>
      </c>
      <c r="BM222" s="425"/>
      <c r="BN222" s="235">
        <v>1281</v>
      </c>
      <c r="BO222" s="302">
        <v>1.69</v>
      </c>
      <c r="BP222" s="232">
        <v>1.69</v>
      </c>
      <c r="BQ222" s="71">
        <v>203774560</v>
      </c>
      <c r="BR222" s="235">
        <v>1274</v>
      </c>
      <c r="BS222" s="302">
        <v>1.69</v>
      </c>
      <c r="BT222" s="232">
        <v>1.69</v>
      </c>
      <c r="BU222" s="71">
        <v>215213378</v>
      </c>
      <c r="BV222" s="235">
        <v>1266</v>
      </c>
      <c r="BW222" s="302">
        <v>1.69</v>
      </c>
      <c r="BX222" s="232">
        <v>1.69</v>
      </c>
      <c r="BY222" s="71">
        <v>219009888</v>
      </c>
      <c r="BZ222" s="463">
        <v>-30702</v>
      </c>
      <c r="CA222" s="235">
        <v>2523636</v>
      </c>
      <c r="CB222" s="235">
        <v>45125</v>
      </c>
      <c r="CC222" s="235">
        <v>-42846</v>
      </c>
      <c r="CD222" s="235">
        <v>-217</v>
      </c>
      <c r="CE222" s="235">
        <v>50000</v>
      </c>
      <c r="CF222" s="235">
        <v>181479</v>
      </c>
      <c r="CG222" s="235">
        <v>5835</v>
      </c>
      <c r="CH222" s="235">
        <v>-4503</v>
      </c>
      <c r="CI222" s="235">
        <v>40003</v>
      </c>
      <c r="CJ222" s="235">
        <v>0</v>
      </c>
      <c r="CK222" s="235">
        <v>35884</v>
      </c>
      <c r="CL222" s="235">
        <v>94940</v>
      </c>
      <c r="CM222" s="235">
        <v>-88</v>
      </c>
      <c r="CN222" s="235">
        <v>0</v>
      </c>
      <c r="CO222" s="235">
        <v>0</v>
      </c>
      <c r="CP222" s="235">
        <v>1422</v>
      </c>
      <c r="CQ222" s="235">
        <v>166</v>
      </c>
      <c r="CR222" s="235">
        <v>0</v>
      </c>
      <c r="CS222" s="235">
        <v>0</v>
      </c>
      <c r="CT222" s="235">
        <v>0</v>
      </c>
      <c r="CU222" s="235">
        <v>5868</v>
      </c>
      <c r="CV222" s="235">
        <v>0</v>
      </c>
      <c r="CW222" s="235">
        <v>2906002</v>
      </c>
      <c r="CX222" s="463">
        <v>-21344</v>
      </c>
      <c r="CY222" s="544">
        <v>2586613</v>
      </c>
      <c r="CZ222" s="544">
        <v>37514</v>
      </c>
      <c r="DA222" s="544">
        <v>-60873</v>
      </c>
      <c r="DB222" s="544">
        <v>-43</v>
      </c>
      <c r="DC222" s="544">
        <v>0</v>
      </c>
      <c r="DD222" s="544">
        <v>207327</v>
      </c>
      <c r="DE222" s="544">
        <v>8820</v>
      </c>
      <c r="DF222" s="544">
        <v>-17961</v>
      </c>
      <c r="DG222" s="544">
        <v>20694</v>
      </c>
      <c r="DH222" s="544">
        <v>0</v>
      </c>
      <c r="DI222" s="544">
        <v>43515</v>
      </c>
      <c r="DJ222" s="544">
        <v>10192</v>
      </c>
      <c r="DK222" s="544">
        <v>0</v>
      </c>
      <c r="DL222" s="544">
        <v>0</v>
      </c>
      <c r="DM222" s="544">
        <v>0</v>
      </c>
      <c r="DN222" s="544">
        <v>440</v>
      </c>
      <c r="DO222" s="544">
        <v>0</v>
      </c>
      <c r="DP222" s="544">
        <v>-4</v>
      </c>
      <c r="DQ222" s="544">
        <v>0</v>
      </c>
      <c r="DR222" s="544">
        <v>0</v>
      </c>
      <c r="DS222" s="544">
        <v>512</v>
      </c>
      <c r="DT222" s="544">
        <v>0</v>
      </c>
      <c r="DU222" s="544">
        <v>2815402</v>
      </c>
      <c r="DV222" s="463">
        <v>-21802</v>
      </c>
      <c r="DW222" s="235">
        <v>2359196</v>
      </c>
      <c r="DX222" s="235">
        <v>24404</v>
      </c>
      <c r="DY222" s="235">
        <v>-97731</v>
      </c>
      <c r="DZ222" s="235">
        <v>-102</v>
      </c>
      <c r="EA222" s="235">
        <v>0</v>
      </c>
      <c r="EB222" s="235">
        <v>229829</v>
      </c>
      <c r="EC222" s="235">
        <v>9989</v>
      </c>
      <c r="ED222" s="235">
        <v>-18724</v>
      </c>
      <c r="EE222" s="235">
        <v>-3312</v>
      </c>
      <c r="EF222" s="235">
        <v>0</v>
      </c>
      <c r="EG222" s="235">
        <v>61696</v>
      </c>
      <c r="EH222" s="235">
        <v>4047</v>
      </c>
      <c r="EI222" s="235">
        <v>-32</v>
      </c>
      <c r="EJ222" s="235">
        <v>0</v>
      </c>
      <c r="EK222" s="235">
        <v>0</v>
      </c>
      <c r="EL222" s="235">
        <v>87</v>
      </c>
      <c r="EM222" s="235">
        <v>761</v>
      </c>
      <c r="EN222" s="235">
        <v>-3</v>
      </c>
      <c r="EO222" s="235">
        <v>0</v>
      </c>
      <c r="EP222" s="235">
        <v>0</v>
      </c>
      <c r="EQ222" s="235">
        <v>1647</v>
      </c>
      <c r="ER222" s="235">
        <v>0</v>
      </c>
      <c r="ES222" s="235">
        <v>2549950</v>
      </c>
      <c r="ET222" s="254"/>
      <c r="EU222" s="254"/>
      <c r="EV222" s="254"/>
      <c r="EW222" s="254"/>
      <c r="EY222" s="397">
        <v>58.19967743998172</v>
      </c>
      <c r="EZ222" s="226">
        <v>0.14204060740528332</v>
      </c>
      <c r="FA222" s="397">
        <v>-14.695866526469453</v>
      </c>
      <c r="FB222" s="226">
        <v>-0.67358494245812373</v>
      </c>
      <c r="FC222" s="221">
        <v>0.54775422159347853</v>
      </c>
      <c r="FD222" s="226">
        <v>1.3860910029021487</v>
      </c>
      <c r="FE222" s="221">
        <v>4502.9648852630589</v>
      </c>
      <c r="FF222" s="226">
        <v>0.22151247529626611</v>
      </c>
      <c r="FG222" s="221">
        <v>0.15825854813826057</v>
      </c>
      <c r="FH222" s="226">
        <v>0</v>
      </c>
      <c r="FI222" s="232"/>
      <c r="FJ222" s="393">
        <v>232</v>
      </c>
      <c r="FK222" s="430"/>
      <c r="FL222" s="468">
        <v>1.154933263543575</v>
      </c>
      <c r="FM222" s="469">
        <v>47988.827804854162</v>
      </c>
      <c r="FN222" s="472">
        <v>26.196021983773878</v>
      </c>
      <c r="FO222" s="386">
        <v>141971.4968127457</v>
      </c>
      <c r="FQ222" s="390">
        <v>304.33</v>
      </c>
      <c r="FR222" s="391">
        <v>387614.97666666668</v>
      </c>
      <c r="FS222" s="392">
        <v>4.5405643844433915E-4</v>
      </c>
      <c r="FT222" s="278">
        <v>7264.9030151094266</v>
      </c>
      <c r="FV222" s="555">
        <v>0</v>
      </c>
      <c r="FW222" s="551">
        <v>0</v>
      </c>
      <c r="FX222" s="547">
        <v>3133</v>
      </c>
      <c r="FY222" s="545">
        <v>4549</v>
      </c>
      <c r="FZ222" s="555">
        <v>0</v>
      </c>
    </row>
    <row r="223" spans="1:182" x14ac:dyDescent="0.2">
      <c r="A223" s="65">
        <v>220</v>
      </c>
      <c r="B223" s="65">
        <v>310</v>
      </c>
      <c r="C223" s="66">
        <v>5110</v>
      </c>
      <c r="D223" s="452" t="s">
        <v>592</v>
      </c>
      <c r="E223" s="75"/>
      <c r="F223" s="220">
        <v>2599.3333333333335</v>
      </c>
      <c r="G223" s="220">
        <v>6325936</v>
      </c>
      <c r="H223" s="214">
        <v>1.6866666666666665</v>
      </c>
      <c r="I223" s="220">
        <v>3749969.4934640527</v>
      </c>
      <c r="J223" s="220">
        <v>441104.33333333331</v>
      </c>
      <c r="K223" s="209">
        <v>0</v>
      </c>
      <c r="L223" s="216">
        <v>1.65</v>
      </c>
      <c r="M223" s="220">
        <v>6187449.6642156867</v>
      </c>
      <c r="N223" s="220">
        <v>541430.89333333331</v>
      </c>
      <c r="O223" s="220">
        <v>0</v>
      </c>
      <c r="P223" s="220">
        <v>6728880.5575490193</v>
      </c>
      <c r="Q223" s="221">
        <v>2588.6947515577144</v>
      </c>
      <c r="R223" s="221">
        <v>2681.4037114060652</v>
      </c>
      <c r="S223" s="221">
        <v>96.542521387063488</v>
      </c>
      <c r="T223" s="381">
        <v>2588.6947515577144</v>
      </c>
      <c r="U223" s="222">
        <v>2746.534559255173</v>
      </c>
      <c r="V223" s="222">
        <v>94.253128650226685</v>
      </c>
      <c r="W223" s="223">
        <v>89163.151164017341</v>
      </c>
      <c r="X223" s="224">
        <v>34.302315143889714</v>
      </c>
      <c r="Y223" s="225">
        <v>97.821788473849992</v>
      </c>
      <c r="Z223" s="223">
        <v>0</v>
      </c>
      <c r="AA223" s="224">
        <v>0</v>
      </c>
      <c r="AB223" s="226">
        <v>97.821788473849992</v>
      </c>
      <c r="AC223" s="227">
        <v>0</v>
      </c>
      <c r="AD223" s="228">
        <v>0</v>
      </c>
      <c r="AE223" s="229">
        <v>0</v>
      </c>
      <c r="AF223" s="230">
        <v>0</v>
      </c>
      <c r="AG223" s="231">
        <v>97.821788473849992</v>
      </c>
      <c r="AH223" s="223">
        <v>89163.151164017341</v>
      </c>
      <c r="AI223" s="224">
        <v>34.302315143889714</v>
      </c>
      <c r="AJ223" s="226">
        <v>97.821788473849992</v>
      </c>
      <c r="AK223" s="232">
        <v>0</v>
      </c>
      <c r="AL223" s="444">
        <v>0.86868427802000503</v>
      </c>
      <c r="AM223" s="232">
        <v>47601.048301648429</v>
      </c>
      <c r="AN223" s="232">
        <v>18.067709669145934</v>
      </c>
      <c r="AO223" s="232">
        <v>120964.85845988995</v>
      </c>
      <c r="AP223" s="223">
        <v>168565.90676153838</v>
      </c>
      <c r="AQ223" s="224">
        <v>96.542521387063488</v>
      </c>
      <c r="AR223" s="224">
        <v>0</v>
      </c>
      <c r="AS223" s="233">
        <v>0</v>
      </c>
      <c r="AT223" s="234">
        <v>168565.90676153838</v>
      </c>
      <c r="AU223" s="254"/>
      <c r="AV223" s="221">
        <v>307.48</v>
      </c>
      <c r="AW223" s="221">
        <v>799243.01333333342</v>
      </c>
      <c r="AX223" s="271">
        <v>9.4458510016672101E-4</v>
      </c>
      <c r="AY223" s="298">
        <v>14877.215327625856</v>
      </c>
      <c r="AZ223" s="213"/>
      <c r="BA223" s="221">
        <v>87.197330054986153</v>
      </c>
      <c r="BB223" s="272">
        <v>0.83844346860118479</v>
      </c>
      <c r="BC223" s="221">
        <v>0.62296551016481094</v>
      </c>
      <c r="BD223" s="272">
        <v>0.46017126224205207</v>
      </c>
      <c r="BE223" s="221">
        <v>-9.8697457765146809E-2</v>
      </c>
      <c r="BF223" s="272">
        <v>-0.26494024143789474</v>
      </c>
      <c r="BG223" s="221">
        <v>3743.7516518891957</v>
      </c>
      <c r="BH223" s="272">
        <v>3.0446588298527286E-2</v>
      </c>
      <c r="BI223" s="221">
        <v>0.2508069752767037</v>
      </c>
      <c r="BJ223" s="445">
        <v>0</v>
      </c>
      <c r="BL223" s="412">
        <v>228</v>
      </c>
      <c r="BM223" s="425"/>
      <c r="BN223" s="235">
        <v>2584</v>
      </c>
      <c r="BO223" s="302">
        <v>1.68</v>
      </c>
      <c r="BP223" s="232">
        <v>1.68</v>
      </c>
      <c r="BQ223" s="71">
        <v>425522070</v>
      </c>
      <c r="BR223" s="235">
        <v>2574</v>
      </c>
      <c r="BS223" s="302">
        <v>1.68</v>
      </c>
      <c r="BT223" s="232">
        <v>1.68</v>
      </c>
      <c r="BU223" s="71">
        <v>452779440</v>
      </c>
      <c r="BV223" s="235">
        <v>2636</v>
      </c>
      <c r="BW223" s="302">
        <v>1.68</v>
      </c>
      <c r="BX223" s="232">
        <v>1.68</v>
      </c>
      <c r="BY223" s="71">
        <v>456497080</v>
      </c>
      <c r="BZ223" s="463">
        <v>-58735</v>
      </c>
      <c r="CA223" s="235">
        <v>5384902</v>
      </c>
      <c r="CB223" s="235">
        <v>48267</v>
      </c>
      <c r="CC223" s="235">
        <v>-131646</v>
      </c>
      <c r="CD223" s="235">
        <v>-377</v>
      </c>
      <c r="CE223" s="235">
        <v>-54240</v>
      </c>
      <c r="CF223" s="235">
        <v>563847</v>
      </c>
      <c r="CG223" s="235">
        <v>14863</v>
      </c>
      <c r="CH223" s="235">
        <v>-26417</v>
      </c>
      <c r="CI223" s="235">
        <v>34729</v>
      </c>
      <c r="CJ223" s="235">
        <v>1965</v>
      </c>
      <c r="CK223" s="235">
        <v>318953</v>
      </c>
      <c r="CL223" s="235">
        <v>48765</v>
      </c>
      <c r="CM223" s="235">
        <v>-5332</v>
      </c>
      <c r="CN223" s="235">
        <v>0</v>
      </c>
      <c r="CO223" s="235">
        <v>-1620</v>
      </c>
      <c r="CP223" s="235">
        <v>3868</v>
      </c>
      <c r="CQ223" s="235">
        <v>66</v>
      </c>
      <c r="CR223" s="235">
        <v>-17</v>
      </c>
      <c r="CS223" s="235">
        <v>0</v>
      </c>
      <c r="CT223" s="235">
        <v>-1375</v>
      </c>
      <c r="CU223" s="235">
        <v>9522</v>
      </c>
      <c r="CV223" s="235">
        <v>0</v>
      </c>
      <c r="CW223" s="235">
        <v>6149988</v>
      </c>
      <c r="CX223" s="463">
        <v>-29548</v>
      </c>
      <c r="CY223" s="544">
        <v>5630186</v>
      </c>
      <c r="CZ223" s="544">
        <v>35845</v>
      </c>
      <c r="DA223" s="544">
        <v>-181390</v>
      </c>
      <c r="DB223" s="544">
        <v>-132</v>
      </c>
      <c r="DC223" s="544">
        <v>350</v>
      </c>
      <c r="DD223" s="544">
        <v>524633</v>
      </c>
      <c r="DE223" s="544">
        <v>10293</v>
      </c>
      <c r="DF223" s="544">
        <v>-49546</v>
      </c>
      <c r="DG223" s="544">
        <v>38673</v>
      </c>
      <c r="DH223" s="544">
        <v>1857</v>
      </c>
      <c r="DI223" s="544">
        <v>232518</v>
      </c>
      <c r="DJ223" s="544">
        <v>13286</v>
      </c>
      <c r="DK223" s="544">
        <v>-77442</v>
      </c>
      <c r="DL223" s="544">
        <v>0</v>
      </c>
      <c r="DM223" s="544">
        <v>26000</v>
      </c>
      <c r="DN223" s="544">
        <v>1244</v>
      </c>
      <c r="DO223" s="544">
        <v>829</v>
      </c>
      <c r="DP223" s="544">
        <v>-164</v>
      </c>
      <c r="DQ223" s="544">
        <v>0</v>
      </c>
      <c r="DR223" s="544">
        <v>1345</v>
      </c>
      <c r="DS223" s="544">
        <v>22234</v>
      </c>
      <c r="DT223" s="544">
        <v>0</v>
      </c>
      <c r="DU223" s="544">
        <v>6201071</v>
      </c>
      <c r="DV223" s="463">
        <v>-73948</v>
      </c>
      <c r="DW223" s="235">
        <v>5988595</v>
      </c>
      <c r="DX223" s="235">
        <v>38549</v>
      </c>
      <c r="DY223" s="235">
        <v>-162615</v>
      </c>
      <c r="DZ223" s="235">
        <v>-480</v>
      </c>
      <c r="EA223" s="235">
        <v>-82200</v>
      </c>
      <c r="EB223" s="235">
        <v>572654</v>
      </c>
      <c r="EC223" s="235">
        <v>11076</v>
      </c>
      <c r="ED223" s="235">
        <v>-40382</v>
      </c>
      <c r="EE223" s="235">
        <v>17854</v>
      </c>
      <c r="EF223" s="235">
        <v>2321</v>
      </c>
      <c r="EG223" s="235">
        <v>351027</v>
      </c>
      <c r="EH223" s="235">
        <v>16397</v>
      </c>
      <c r="EI223" s="235">
        <v>-8605</v>
      </c>
      <c r="EJ223" s="235">
        <v>0</v>
      </c>
      <c r="EK223" s="235">
        <v>8800</v>
      </c>
      <c r="EL223" s="235">
        <v>831</v>
      </c>
      <c r="EM223" s="235">
        <v>229</v>
      </c>
      <c r="EN223" s="235">
        <v>-5</v>
      </c>
      <c r="EO223" s="235">
        <v>0</v>
      </c>
      <c r="EP223" s="235">
        <v>0</v>
      </c>
      <c r="EQ223" s="235">
        <v>24528</v>
      </c>
      <c r="ER223" s="235">
        <v>0</v>
      </c>
      <c r="ES223" s="235">
        <v>6664626</v>
      </c>
      <c r="ET223" s="254"/>
      <c r="EU223" s="254"/>
      <c r="EV223" s="254"/>
      <c r="EW223" s="254"/>
      <c r="EY223" s="397">
        <v>90.422647183236464</v>
      </c>
      <c r="EZ223" s="226">
        <v>0.90140243903735007</v>
      </c>
      <c r="FA223" s="397">
        <v>2.609956699937761</v>
      </c>
      <c r="FB223" s="226">
        <v>0.53885028700984205</v>
      </c>
      <c r="FC223" s="221">
        <v>-0.15294310442661324</v>
      </c>
      <c r="FD223" s="226">
        <v>-0.35463135264914142</v>
      </c>
      <c r="FE223" s="221">
        <v>3664.8667934975979</v>
      </c>
      <c r="FF223" s="226">
        <v>-1.7368646973762263E-2</v>
      </c>
      <c r="FG223" s="221">
        <v>0.27574750509295326</v>
      </c>
      <c r="FH223" s="226">
        <v>0</v>
      </c>
      <c r="FI223" s="232"/>
      <c r="FJ223" s="393">
        <v>228</v>
      </c>
      <c r="FK223" s="430"/>
      <c r="FL223" s="468">
        <v>0.86913010007698233</v>
      </c>
      <c r="FM223" s="469">
        <v>48914.97105149259</v>
      </c>
      <c r="FN223" s="472">
        <v>18.076982294072362</v>
      </c>
      <c r="FO223" s="386">
        <v>123601.78935275308</v>
      </c>
      <c r="FQ223" s="390">
        <v>317.95</v>
      </c>
      <c r="FR223" s="391">
        <v>826034.1</v>
      </c>
      <c r="FS223" s="392">
        <v>9.6762541196161484E-4</v>
      </c>
      <c r="FT223" s="278">
        <v>15482.006591385838</v>
      </c>
      <c r="FV223" s="555">
        <v>0</v>
      </c>
      <c r="FW223" s="551">
        <v>0</v>
      </c>
      <c r="FX223" s="547">
        <v>0</v>
      </c>
      <c r="FY223" s="545">
        <v>19766</v>
      </c>
      <c r="FZ223" s="555">
        <v>0</v>
      </c>
    </row>
    <row r="224" spans="1:182" x14ac:dyDescent="0.2">
      <c r="A224" s="65">
        <v>221</v>
      </c>
      <c r="B224" s="65">
        <v>715</v>
      </c>
      <c r="C224" s="66">
        <v>6535</v>
      </c>
      <c r="D224" s="67" t="s">
        <v>341</v>
      </c>
      <c r="E224" s="75"/>
      <c r="F224" s="220">
        <v>41</v>
      </c>
      <c r="G224" s="220">
        <v>53038.666666666664</v>
      </c>
      <c r="H224" s="214">
        <v>2</v>
      </c>
      <c r="I224" s="220">
        <v>26519.333333333332</v>
      </c>
      <c r="J224" s="220">
        <v>4384.666666666667</v>
      </c>
      <c r="K224" s="209">
        <v>0</v>
      </c>
      <c r="L224" s="216">
        <v>1.65</v>
      </c>
      <c r="M224" s="220">
        <v>43756.9</v>
      </c>
      <c r="N224" s="220">
        <v>4480.586666666667</v>
      </c>
      <c r="O224" s="220">
        <v>0</v>
      </c>
      <c r="P224" s="220">
        <v>48237.486666666664</v>
      </c>
      <c r="Q224" s="221">
        <v>1176.5240650406504</v>
      </c>
      <c r="R224" s="221">
        <v>2681.4037114060652</v>
      </c>
      <c r="S224" s="221">
        <v>43.877170007484949</v>
      </c>
      <c r="T224" s="381">
        <v>1176.5240650406504</v>
      </c>
      <c r="U224" s="222">
        <v>2746.534559255173</v>
      </c>
      <c r="V224" s="222">
        <v>42.836674349355704</v>
      </c>
      <c r="W224" s="223">
        <v>22829.024235363348</v>
      </c>
      <c r="X224" s="224">
        <v>556.80546915520358</v>
      </c>
      <c r="Y224" s="225">
        <v>64.642617104715526</v>
      </c>
      <c r="Z224" s="223">
        <v>23480</v>
      </c>
      <c r="AA224" s="224">
        <v>572.68292682926824</v>
      </c>
      <c r="AB224" s="226">
        <v>86.000196509607406</v>
      </c>
      <c r="AC224" s="227">
        <v>0</v>
      </c>
      <c r="AD224" s="228">
        <v>0</v>
      </c>
      <c r="AE224" s="229">
        <v>23480</v>
      </c>
      <c r="AF224" s="230">
        <v>572.68292682926824</v>
      </c>
      <c r="AG224" s="231">
        <v>86.000196509607406</v>
      </c>
      <c r="AH224" s="223">
        <v>46309.024235363351</v>
      </c>
      <c r="AI224" s="224">
        <v>1129.4883959844719</v>
      </c>
      <c r="AJ224" s="226">
        <v>86.000196509607406</v>
      </c>
      <c r="AK224" s="232">
        <v>0</v>
      </c>
      <c r="AL224" s="444">
        <v>8.6585365853658534</v>
      </c>
      <c r="AM224" s="232">
        <v>21952.677508057077</v>
      </c>
      <c r="AN224" s="232">
        <v>4.4146341463414638</v>
      </c>
      <c r="AO224" s="232">
        <v>0</v>
      </c>
      <c r="AP224" s="223">
        <v>21952.677508057077</v>
      </c>
      <c r="AQ224" s="224">
        <v>43.877170007484949</v>
      </c>
      <c r="AR224" s="224">
        <v>0</v>
      </c>
      <c r="AS224" s="233">
        <v>0</v>
      </c>
      <c r="AT224" s="234">
        <v>21952.677508057077</v>
      </c>
      <c r="AU224" s="254"/>
      <c r="AV224" s="221">
        <v>5.0599999999999996</v>
      </c>
      <c r="AW224" s="221">
        <v>207.45999999999998</v>
      </c>
      <c r="AX224" s="271">
        <v>2.4518653477282139E-7</v>
      </c>
      <c r="AY224" s="298">
        <v>3.8616879226719369</v>
      </c>
      <c r="AZ224" s="213"/>
      <c r="BA224" s="221">
        <v>5.7573831447542254</v>
      </c>
      <c r="BB224" s="272">
        <v>-1.1092168047704645</v>
      </c>
      <c r="BC224" s="221">
        <v>-16.457977546858274</v>
      </c>
      <c r="BD224" s="272">
        <v>-1.1982107197256961</v>
      </c>
      <c r="BE224" s="221">
        <v>5.0093932591237173E-3</v>
      </c>
      <c r="BF224" s="272">
        <v>-2.6913446545175523E-2</v>
      </c>
      <c r="BG224" s="221">
        <v>10296.996666666675</v>
      </c>
      <c r="BH224" s="272">
        <v>1.9052254377656135</v>
      </c>
      <c r="BI224" s="221">
        <v>-1.0598916022017375</v>
      </c>
      <c r="BJ224" s="445">
        <v>0</v>
      </c>
      <c r="BL224" s="412">
        <v>0</v>
      </c>
      <c r="BM224" s="425"/>
      <c r="BN224" s="235">
        <v>41</v>
      </c>
      <c r="BO224" s="302">
        <v>2</v>
      </c>
      <c r="BP224" s="232">
        <v>2</v>
      </c>
      <c r="BQ224" s="71">
        <v>3548830</v>
      </c>
      <c r="BR224" s="235">
        <v>41</v>
      </c>
      <c r="BS224" s="302">
        <v>2</v>
      </c>
      <c r="BT224" s="232">
        <v>2</v>
      </c>
      <c r="BU224" s="71">
        <v>3729450</v>
      </c>
      <c r="BV224" s="235">
        <v>41</v>
      </c>
      <c r="BW224" s="302">
        <v>2</v>
      </c>
      <c r="BX224" s="232">
        <v>2</v>
      </c>
      <c r="BY224" s="71">
        <v>3729450</v>
      </c>
      <c r="BZ224" s="463">
        <v>0</v>
      </c>
      <c r="CA224" s="235">
        <v>38460</v>
      </c>
      <c r="CB224" s="235">
        <v>481</v>
      </c>
      <c r="CC224" s="235">
        <v>0</v>
      </c>
      <c r="CD224" s="235">
        <v>0</v>
      </c>
      <c r="CE224" s="235">
        <v>0</v>
      </c>
      <c r="CF224" s="235">
        <v>3564</v>
      </c>
      <c r="CG224" s="235">
        <v>1</v>
      </c>
      <c r="CH224" s="235">
        <v>0</v>
      </c>
      <c r="CI224" s="235">
        <v>1438</v>
      </c>
      <c r="CJ224" s="235">
        <v>0</v>
      </c>
      <c r="CK224" s="235">
        <v>0</v>
      </c>
      <c r="CL224" s="235">
        <v>674</v>
      </c>
      <c r="CM224" s="235">
        <v>0</v>
      </c>
      <c r="CN224" s="235">
        <v>0</v>
      </c>
      <c r="CO224" s="235">
        <v>0</v>
      </c>
      <c r="CP224" s="235">
        <v>0</v>
      </c>
      <c r="CQ224" s="235">
        <v>0</v>
      </c>
      <c r="CR224" s="235">
        <v>0</v>
      </c>
      <c r="CS224" s="235">
        <v>0</v>
      </c>
      <c r="CT224" s="235">
        <v>0</v>
      </c>
      <c r="CU224" s="235">
        <v>0</v>
      </c>
      <c r="CV224" s="235">
        <v>0</v>
      </c>
      <c r="CW224" s="235">
        <v>44618</v>
      </c>
      <c r="CX224" s="463">
        <v>-9</v>
      </c>
      <c r="CY224" s="544">
        <v>63412</v>
      </c>
      <c r="CZ224" s="544">
        <v>149</v>
      </c>
      <c r="DA224" s="544">
        <v>0</v>
      </c>
      <c r="DB224" s="544">
        <v>0</v>
      </c>
      <c r="DC224" s="544">
        <v>0</v>
      </c>
      <c r="DD224" s="544">
        <v>4555</v>
      </c>
      <c r="DE224" s="544">
        <v>40</v>
      </c>
      <c r="DF224" s="544">
        <v>-2</v>
      </c>
      <c r="DG224" s="544">
        <v>1347</v>
      </c>
      <c r="DH224" s="544">
        <v>0</v>
      </c>
      <c r="DI224" s="544">
        <v>0</v>
      </c>
      <c r="DJ224" s="544">
        <v>33</v>
      </c>
      <c r="DK224" s="544">
        <v>0</v>
      </c>
      <c r="DL224" s="544">
        <v>0</v>
      </c>
      <c r="DM224" s="544">
        <v>0</v>
      </c>
      <c r="DN224" s="544">
        <v>0</v>
      </c>
      <c r="DO224" s="544">
        <v>0</v>
      </c>
      <c r="DP224" s="544">
        <v>0</v>
      </c>
      <c r="DQ224" s="544">
        <v>0</v>
      </c>
      <c r="DR224" s="544">
        <v>0</v>
      </c>
      <c r="DS224" s="544">
        <v>0</v>
      </c>
      <c r="DT224" s="544">
        <v>0</v>
      </c>
      <c r="DU224" s="544">
        <v>69525</v>
      </c>
      <c r="DV224" s="463">
        <v>-2</v>
      </c>
      <c r="DW224" s="235">
        <v>38369</v>
      </c>
      <c r="DX224" s="235">
        <v>80</v>
      </c>
      <c r="DY224" s="235">
        <v>0</v>
      </c>
      <c r="DZ224" s="235">
        <v>0</v>
      </c>
      <c r="EA224" s="235">
        <v>0</v>
      </c>
      <c r="EB224" s="235">
        <v>4242</v>
      </c>
      <c r="EC224" s="235">
        <v>17</v>
      </c>
      <c r="ED224" s="235">
        <v>0</v>
      </c>
      <c r="EE224" s="235">
        <v>1108</v>
      </c>
      <c r="EF224" s="235">
        <v>0</v>
      </c>
      <c r="EG224" s="235">
        <v>0</v>
      </c>
      <c r="EH224" s="235">
        <v>0</v>
      </c>
      <c r="EI224" s="235">
        <v>0</v>
      </c>
      <c r="EJ224" s="235">
        <v>0</v>
      </c>
      <c r="EK224" s="235">
        <v>0</v>
      </c>
      <c r="EL224" s="235">
        <v>0</v>
      </c>
      <c r="EM224" s="235">
        <v>0</v>
      </c>
      <c r="EN224" s="235">
        <v>0</v>
      </c>
      <c r="EO224" s="235">
        <v>0</v>
      </c>
      <c r="EP224" s="235">
        <v>0</v>
      </c>
      <c r="EQ224" s="235">
        <v>2343</v>
      </c>
      <c r="ER224" s="235">
        <v>0</v>
      </c>
      <c r="ES224" s="235">
        <v>46157</v>
      </c>
      <c r="ET224" s="254"/>
      <c r="EU224" s="254"/>
      <c r="EV224" s="254"/>
      <c r="EW224" s="254"/>
      <c r="EY224" s="397">
        <v>8.3429296304804499</v>
      </c>
      <c r="EZ224" s="226">
        <v>-1.0328762806871319</v>
      </c>
      <c r="FA224" s="397">
        <v>-14.369920266521055</v>
      </c>
      <c r="FB224" s="226">
        <v>-0.65074934987725541</v>
      </c>
      <c r="FC224" s="221">
        <v>-2.7659567039100327E-3</v>
      </c>
      <c r="FD224" s="226">
        <v>1.8449446472307084E-2</v>
      </c>
      <c r="FE224" s="221">
        <v>10335.026178861797</v>
      </c>
      <c r="FF224" s="226">
        <v>1.8838111497005192</v>
      </c>
      <c r="FG224" s="221">
        <v>-0.88724683344814981</v>
      </c>
      <c r="FH224" s="226">
        <v>0</v>
      </c>
      <c r="FI224" s="232"/>
      <c r="FJ224" s="393">
        <v>0</v>
      </c>
      <c r="FK224" s="430"/>
      <c r="FL224" s="468">
        <v>8.6585365853658534</v>
      </c>
      <c r="FM224" s="469">
        <v>21835.279514581081</v>
      </c>
      <c r="FN224" s="472">
        <v>4.4146341463414638</v>
      </c>
      <c r="FO224" s="386">
        <v>0</v>
      </c>
      <c r="FQ224" s="390">
        <v>22.85</v>
      </c>
      <c r="FR224" s="391">
        <v>936.85</v>
      </c>
      <c r="FS224" s="392">
        <v>1.0974363736269954E-6</v>
      </c>
      <c r="FT224" s="278">
        <v>17.558981978031927</v>
      </c>
      <c r="FV224" s="555">
        <v>0</v>
      </c>
      <c r="FW224" s="551">
        <v>0</v>
      </c>
      <c r="FX224" s="547">
        <v>0</v>
      </c>
      <c r="FY224" s="545">
        <v>0</v>
      </c>
      <c r="FZ224" s="555">
        <v>0</v>
      </c>
    </row>
    <row r="225" spans="1:182" x14ac:dyDescent="0.2">
      <c r="A225" s="65">
        <v>222</v>
      </c>
      <c r="B225" s="65">
        <v>703</v>
      </c>
      <c r="C225" s="66">
        <v>6523</v>
      </c>
      <c r="D225" s="67" t="s">
        <v>333</v>
      </c>
      <c r="E225" s="75"/>
      <c r="F225" s="220">
        <v>2318.3333333333335</v>
      </c>
      <c r="G225" s="220">
        <v>4135015.6666666665</v>
      </c>
      <c r="H225" s="214">
        <v>1.97</v>
      </c>
      <c r="I225" s="220">
        <v>2098992.7241962776</v>
      </c>
      <c r="J225" s="220">
        <v>459727.33333333331</v>
      </c>
      <c r="K225" s="209">
        <v>0</v>
      </c>
      <c r="L225" s="216">
        <v>1.65</v>
      </c>
      <c r="M225" s="220">
        <v>3463337.994923858</v>
      </c>
      <c r="N225" s="220">
        <v>376289.99333333335</v>
      </c>
      <c r="O225" s="220">
        <v>3109.6666666666665</v>
      </c>
      <c r="P225" s="220">
        <v>3842737.6549238581</v>
      </c>
      <c r="Q225" s="221">
        <v>1657.5432012611896</v>
      </c>
      <c r="R225" s="221">
        <v>2681.4037114060652</v>
      </c>
      <c r="S225" s="221">
        <v>61.816249235815846</v>
      </c>
      <c r="T225" s="381">
        <v>1657.5432012611896</v>
      </c>
      <c r="U225" s="222">
        <v>2746.534559255173</v>
      </c>
      <c r="V225" s="222">
        <v>60.350349340249885</v>
      </c>
      <c r="W225" s="223">
        <v>878250.48126043868</v>
      </c>
      <c r="X225" s="224">
        <v>378.82838875360403</v>
      </c>
      <c r="Y225" s="225">
        <v>75.944237018563982</v>
      </c>
      <c r="Z225" s="223">
        <v>625105</v>
      </c>
      <c r="AA225" s="224">
        <v>269.63551401869159</v>
      </c>
      <c r="AB225" s="226">
        <v>85.999996726500726</v>
      </c>
      <c r="AC225" s="227">
        <v>0</v>
      </c>
      <c r="AD225" s="228">
        <v>0</v>
      </c>
      <c r="AE225" s="229">
        <v>625105</v>
      </c>
      <c r="AF225" s="230">
        <v>269.63551401869159</v>
      </c>
      <c r="AG225" s="231">
        <v>85.999996726500726</v>
      </c>
      <c r="AH225" s="223">
        <v>1503355.4812604387</v>
      </c>
      <c r="AI225" s="224">
        <v>648.46390277229557</v>
      </c>
      <c r="AJ225" s="226">
        <v>85.999996726500726</v>
      </c>
      <c r="AK225" s="232">
        <v>0</v>
      </c>
      <c r="AL225" s="444">
        <v>0.35585909417685119</v>
      </c>
      <c r="AM225" s="232">
        <v>0</v>
      </c>
      <c r="AN225" s="232">
        <v>10.300934579439252</v>
      </c>
      <c r="AO225" s="232">
        <v>0</v>
      </c>
      <c r="AP225" s="223">
        <v>0</v>
      </c>
      <c r="AQ225" s="224">
        <v>61.816249235815846</v>
      </c>
      <c r="AR225" s="224">
        <v>0</v>
      </c>
      <c r="AS225" s="233">
        <v>0</v>
      </c>
      <c r="AT225" s="234">
        <v>0</v>
      </c>
      <c r="AU225" s="254"/>
      <c r="AV225" s="221">
        <v>1532.61</v>
      </c>
      <c r="AW225" s="221">
        <v>3553100.85</v>
      </c>
      <c r="AX225" s="271">
        <v>4.1992311053208635E-3</v>
      </c>
      <c r="AY225" s="298">
        <v>66137.889908803598</v>
      </c>
      <c r="AZ225" s="213"/>
      <c r="BA225" s="221">
        <v>67.012429022056324</v>
      </c>
      <c r="BB225" s="272">
        <v>0.35571562611978752</v>
      </c>
      <c r="BC225" s="221">
        <v>-3.554007562923442</v>
      </c>
      <c r="BD225" s="272">
        <v>5.4630604419539992E-2</v>
      </c>
      <c r="BE225" s="221">
        <v>0.41244178120886782</v>
      </c>
      <c r="BF225" s="272">
        <v>0.90822077536334955</v>
      </c>
      <c r="BG225" s="221">
        <v>2790.496021741948</v>
      </c>
      <c r="BH225" s="272">
        <v>-0.24226463942231863</v>
      </c>
      <c r="BI225" s="221">
        <v>0.39020791133124894</v>
      </c>
      <c r="BJ225" s="445">
        <v>0</v>
      </c>
      <c r="BL225" s="412">
        <v>178</v>
      </c>
      <c r="BM225" s="425"/>
      <c r="BN225" s="235">
        <v>2346</v>
      </c>
      <c r="BO225" s="302">
        <v>1.97</v>
      </c>
      <c r="BP225" s="232">
        <v>1.97</v>
      </c>
      <c r="BQ225" s="71">
        <v>303987190</v>
      </c>
      <c r="BR225" s="235">
        <v>2293</v>
      </c>
      <c r="BS225" s="302">
        <v>1.97</v>
      </c>
      <c r="BT225" s="232">
        <v>1.97</v>
      </c>
      <c r="BU225" s="71">
        <v>302578360</v>
      </c>
      <c r="BV225" s="235">
        <v>2333</v>
      </c>
      <c r="BW225" s="302">
        <v>1.97</v>
      </c>
      <c r="BX225" s="232">
        <v>1.97</v>
      </c>
      <c r="BY225" s="71">
        <v>307133220</v>
      </c>
      <c r="BZ225" s="463">
        <v>-96231</v>
      </c>
      <c r="CA225" s="235">
        <v>3559005</v>
      </c>
      <c r="CB225" s="235">
        <v>65958</v>
      </c>
      <c r="CC225" s="235">
        <v>-55671</v>
      </c>
      <c r="CD225" s="235">
        <v>-168</v>
      </c>
      <c r="CE225" s="235">
        <v>0</v>
      </c>
      <c r="CF225" s="235">
        <v>144080</v>
      </c>
      <c r="CG225" s="235">
        <v>15684</v>
      </c>
      <c r="CH225" s="235">
        <v>-7817</v>
      </c>
      <c r="CI225" s="235">
        <v>71184</v>
      </c>
      <c r="CJ225" s="235">
        <v>12051</v>
      </c>
      <c r="CK225" s="235">
        <v>117510</v>
      </c>
      <c r="CL225" s="235">
        <v>158011</v>
      </c>
      <c r="CM225" s="235">
        <v>-6125</v>
      </c>
      <c r="CN225" s="235">
        <v>0</v>
      </c>
      <c r="CO225" s="235">
        <v>0</v>
      </c>
      <c r="CP225" s="235">
        <v>26277</v>
      </c>
      <c r="CQ225" s="235">
        <v>1053</v>
      </c>
      <c r="CR225" s="235">
        <v>-260</v>
      </c>
      <c r="CS225" s="235">
        <v>0</v>
      </c>
      <c r="CT225" s="235">
        <v>-149</v>
      </c>
      <c r="CU225" s="235">
        <v>8153</v>
      </c>
      <c r="CV225" s="235">
        <v>0</v>
      </c>
      <c r="CW225" s="235">
        <v>4012545</v>
      </c>
      <c r="CX225" s="463">
        <v>-88709</v>
      </c>
      <c r="CY225" s="544">
        <v>3872095</v>
      </c>
      <c r="CZ225" s="544">
        <v>55330</v>
      </c>
      <c r="DA225" s="544">
        <v>-70813</v>
      </c>
      <c r="DB225" s="544">
        <v>-119</v>
      </c>
      <c r="DC225" s="544">
        <v>0</v>
      </c>
      <c r="DD225" s="544">
        <v>189705</v>
      </c>
      <c r="DE225" s="544">
        <v>9623</v>
      </c>
      <c r="DF225" s="544">
        <v>-8418</v>
      </c>
      <c r="DG225" s="544">
        <v>80167</v>
      </c>
      <c r="DH225" s="544">
        <v>15378</v>
      </c>
      <c r="DI225" s="544">
        <v>98783</v>
      </c>
      <c r="DJ225" s="544">
        <v>36189</v>
      </c>
      <c r="DK225" s="544">
        <v>-12085</v>
      </c>
      <c r="DL225" s="544">
        <v>0</v>
      </c>
      <c r="DM225" s="544">
        <v>0</v>
      </c>
      <c r="DN225" s="544">
        <v>3729</v>
      </c>
      <c r="DO225" s="544">
        <v>889</v>
      </c>
      <c r="DP225" s="544">
        <v>-1488</v>
      </c>
      <c r="DQ225" s="544">
        <v>0</v>
      </c>
      <c r="DR225" s="544">
        <v>13</v>
      </c>
      <c r="DS225" s="544">
        <v>14648</v>
      </c>
      <c r="DT225" s="544">
        <v>0</v>
      </c>
      <c r="DU225" s="544">
        <v>4194917</v>
      </c>
      <c r="DV225" s="463">
        <v>-77519</v>
      </c>
      <c r="DW225" s="235">
        <v>3808694</v>
      </c>
      <c r="DX225" s="235">
        <v>41006</v>
      </c>
      <c r="DY225" s="235">
        <v>-74961</v>
      </c>
      <c r="DZ225" s="235">
        <v>-17</v>
      </c>
      <c r="EA225" s="235">
        <v>0</v>
      </c>
      <c r="EB225" s="235">
        <v>191169</v>
      </c>
      <c r="EC225" s="235">
        <v>7650</v>
      </c>
      <c r="ED225" s="235">
        <v>-8442</v>
      </c>
      <c r="EE225" s="235">
        <v>65295</v>
      </c>
      <c r="EF225" s="235">
        <v>32795</v>
      </c>
      <c r="EG225" s="235">
        <v>69945</v>
      </c>
      <c r="EH225" s="235">
        <v>81402</v>
      </c>
      <c r="EI225" s="235">
        <v>-7320</v>
      </c>
      <c r="EJ225" s="235">
        <v>0</v>
      </c>
      <c r="EK225" s="235">
        <v>0</v>
      </c>
      <c r="EL225" s="235">
        <v>2027</v>
      </c>
      <c r="EM225" s="235">
        <v>1135</v>
      </c>
      <c r="EN225" s="235">
        <v>-141</v>
      </c>
      <c r="EO225" s="235">
        <v>0</v>
      </c>
      <c r="EP225" s="235">
        <v>-13</v>
      </c>
      <c r="EQ225" s="235">
        <v>17635</v>
      </c>
      <c r="ER225" s="235">
        <v>0</v>
      </c>
      <c r="ES225" s="235">
        <v>4150340</v>
      </c>
      <c r="ET225" s="254"/>
      <c r="EU225" s="254"/>
      <c r="EV225" s="254"/>
      <c r="EW225" s="254"/>
      <c r="EY225" s="397">
        <v>57.73764569874421</v>
      </c>
      <c r="EZ225" s="226">
        <v>0.1311524344003196</v>
      </c>
      <c r="FA225" s="397">
        <v>-3.2284608254534</v>
      </c>
      <c r="FB225" s="226">
        <v>0.12981438045291355</v>
      </c>
      <c r="FC225" s="221">
        <v>0.29307933214794607</v>
      </c>
      <c r="FD225" s="226">
        <v>0.75340944840927482</v>
      </c>
      <c r="FE225" s="221">
        <v>2857.2373113267045</v>
      </c>
      <c r="FF225" s="226">
        <v>-0.2475653733175027</v>
      </c>
      <c r="FG225" s="221">
        <v>0.31548540914500267</v>
      </c>
      <c r="FH225" s="226">
        <v>0</v>
      </c>
      <c r="FI225" s="232"/>
      <c r="FJ225" s="393">
        <v>178</v>
      </c>
      <c r="FK225" s="430"/>
      <c r="FL225" s="468">
        <v>0.35499139414802067</v>
      </c>
      <c r="FM225" s="469">
        <v>0</v>
      </c>
      <c r="FN225" s="472">
        <v>10.275817555938039</v>
      </c>
      <c r="FO225" s="386">
        <v>0</v>
      </c>
      <c r="FQ225" s="390">
        <v>1277.3399999999999</v>
      </c>
      <c r="FR225" s="391">
        <v>2968538.1599999997</v>
      </c>
      <c r="FS225" s="392">
        <v>3.4773781857114299E-3</v>
      </c>
      <c r="FT225" s="278">
        <v>55638.05097138288</v>
      </c>
      <c r="FV225" s="555">
        <v>0</v>
      </c>
      <c r="FW225" s="551">
        <v>0</v>
      </c>
      <c r="FX225" s="547">
        <v>9329</v>
      </c>
      <c r="FY225" s="545">
        <v>12875</v>
      </c>
      <c r="FZ225" s="555">
        <v>0</v>
      </c>
    </row>
    <row r="226" spans="1:182" x14ac:dyDescent="0.2">
      <c r="A226" s="65">
        <v>223</v>
      </c>
      <c r="B226" s="65">
        <v>567</v>
      </c>
      <c r="C226" s="66">
        <v>1107</v>
      </c>
      <c r="D226" s="67" t="s">
        <v>44</v>
      </c>
      <c r="E226" s="75"/>
      <c r="F226" s="220">
        <v>3629.3333333333335</v>
      </c>
      <c r="G226" s="220">
        <v>6369513.333333333</v>
      </c>
      <c r="H226" s="214">
        <v>1.7700000000000002</v>
      </c>
      <c r="I226" s="220">
        <v>3598595.103578154</v>
      </c>
      <c r="J226" s="220">
        <v>767290.33333333337</v>
      </c>
      <c r="K226" s="209">
        <v>0</v>
      </c>
      <c r="L226" s="216">
        <v>1.65</v>
      </c>
      <c r="M226" s="220">
        <v>5937681.9209039547</v>
      </c>
      <c r="N226" s="220">
        <v>756038.40666666662</v>
      </c>
      <c r="O226" s="220">
        <v>4183.666666666667</v>
      </c>
      <c r="P226" s="220">
        <v>6697903.9942372879</v>
      </c>
      <c r="Q226" s="221">
        <v>1845.4915487428236</v>
      </c>
      <c r="R226" s="221">
        <v>2681.4037114060652</v>
      </c>
      <c r="S226" s="221">
        <v>68.825575980690019</v>
      </c>
      <c r="T226" s="381">
        <v>1845.4915487428236</v>
      </c>
      <c r="U226" s="222">
        <v>2746.534559255173</v>
      </c>
      <c r="V226" s="222">
        <v>67.193458117027987</v>
      </c>
      <c r="W226" s="223">
        <v>1122507.4340062097</v>
      </c>
      <c r="X226" s="224">
        <v>309.28750018539944</v>
      </c>
      <c r="Y226" s="225">
        <v>80.360112867834715</v>
      </c>
      <c r="Z226" s="223">
        <v>548857</v>
      </c>
      <c r="AA226" s="224">
        <v>151.22804922850844</v>
      </c>
      <c r="AB226" s="226">
        <v>85.999996507333677</v>
      </c>
      <c r="AC226" s="227">
        <v>0</v>
      </c>
      <c r="AD226" s="228">
        <v>0</v>
      </c>
      <c r="AE226" s="229">
        <v>548857</v>
      </c>
      <c r="AF226" s="230">
        <v>151.22804922850844</v>
      </c>
      <c r="AG226" s="231">
        <v>85.999996507333677</v>
      </c>
      <c r="AH226" s="223">
        <v>1671364.4340062097</v>
      </c>
      <c r="AI226" s="224">
        <v>460.51554941390788</v>
      </c>
      <c r="AJ226" s="226">
        <v>85.999996507333677</v>
      </c>
      <c r="AK226" s="232">
        <v>0</v>
      </c>
      <c r="AL226" s="444">
        <v>3.4650991917707565</v>
      </c>
      <c r="AM226" s="232">
        <v>692012.73951590317</v>
      </c>
      <c r="AN226" s="232">
        <v>27.229518736223365</v>
      </c>
      <c r="AO226" s="232">
        <v>436481.09717477253</v>
      </c>
      <c r="AP226" s="223">
        <v>1128493.8366906757</v>
      </c>
      <c r="AQ226" s="224">
        <v>68.825575980690019</v>
      </c>
      <c r="AR226" s="224">
        <v>0</v>
      </c>
      <c r="AS226" s="233">
        <v>0</v>
      </c>
      <c r="AT226" s="234">
        <v>1128493.8366906757</v>
      </c>
      <c r="AU226" s="254"/>
      <c r="AV226" s="221">
        <v>337.87</v>
      </c>
      <c r="AW226" s="221">
        <v>1226242.8533333335</v>
      </c>
      <c r="AX226" s="271">
        <v>1.4492347247601328E-3</v>
      </c>
      <c r="AY226" s="298">
        <v>22825.44691497209</v>
      </c>
      <c r="AZ226" s="213"/>
      <c r="BA226" s="221">
        <v>84.29544386276045</v>
      </c>
      <c r="BB226" s="272">
        <v>0.76904400717135868</v>
      </c>
      <c r="BC226" s="221">
        <v>-3.3011465277913676</v>
      </c>
      <c r="BD226" s="272">
        <v>7.9180781959785812E-2</v>
      </c>
      <c r="BE226" s="221">
        <v>0.12715455025194486</v>
      </c>
      <c r="BF226" s="272">
        <v>0.25343274026426754</v>
      </c>
      <c r="BG226" s="221">
        <v>2229.2001184583878</v>
      </c>
      <c r="BH226" s="272">
        <v>-0.40284244254056106</v>
      </c>
      <c r="BI226" s="221">
        <v>0.37612499298399327</v>
      </c>
      <c r="BJ226" s="445">
        <v>0</v>
      </c>
      <c r="BL226" s="412">
        <v>417.38</v>
      </c>
      <c r="BM226" s="425"/>
      <c r="BN226" s="235">
        <v>3630</v>
      </c>
      <c r="BO226" s="302">
        <v>1.77</v>
      </c>
      <c r="BP226" s="232">
        <v>1.77</v>
      </c>
      <c r="BQ226" s="71">
        <v>601896904</v>
      </c>
      <c r="BR226" s="235">
        <v>3639</v>
      </c>
      <c r="BS226" s="302">
        <v>1.77</v>
      </c>
      <c r="BT226" s="232">
        <v>1.77</v>
      </c>
      <c r="BU226" s="71">
        <v>640480819</v>
      </c>
      <c r="BV226" s="235">
        <v>3648</v>
      </c>
      <c r="BW226" s="302">
        <v>1.77</v>
      </c>
      <c r="BX226" s="232">
        <v>1.77</v>
      </c>
      <c r="BY226" s="71">
        <v>644408283</v>
      </c>
      <c r="BZ226" s="463">
        <v>-38013</v>
      </c>
      <c r="CA226" s="235">
        <v>5348017</v>
      </c>
      <c r="CB226" s="235">
        <v>109311</v>
      </c>
      <c r="CC226" s="235">
        <v>-128754</v>
      </c>
      <c r="CD226" s="235">
        <v>-704</v>
      </c>
      <c r="CE226" s="235">
        <v>0</v>
      </c>
      <c r="CF226" s="235">
        <v>513791</v>
      </c>
      <c r="CG226" s="235">
        <v>42368</v>
      </c>
      <c r="CH226" s="235">
        <v>-34966</v>
      </c>
      <c r="CI226" s="235">
        <v>68632</v>
      </c>
      <c r="CJ226" s="235">
        <v>0</v>
      </c>
      <c r="CK226" s="235">
        <v>384335</v>
      </c>
      <c r="CL226" s="235">
        <v>167744</v>
      </c>
      <c r="CM226" s="235">
        <v>-51145</v>
      </c>
      <c r="CN226" s="235">
        <v>0</v>
      </c>
      <c r="CO226" s="235">
        <v>0</v>
      </c>
      <c r="CP226" s="235">
        <v>13636</v>
      </c>
      <c r="CQ226" s="235">
        <v>2739</v>
      </c>
      <c r="CR226" s="235">
        <v>-595</v>
      </c>
      <c r="CS226" s="235">
        <v>0</v>
      </c>
      <c r="CT226" s="235">
        <v>2045</v>
      </c>
      <c r="CU226" s="235">
        <v>13555</v>
      </c>
      <c r="CV226" s="235">
        <v>0</v>
      </c>
      <c r="CW226" s="235">
        <v>6411996</v>
      </c>
      <c r="CX226" s="463">
        <v>-35525</v>
      </c>
      <c r="CY226" s="544">
        <v>5382491</v>
      </c>
      <c r="CZ226" s="544">
        <v>85220</v>
      </c>
      <c r="DA226" s="544">
        <v>-147211</v>
      </c>
      <c r="DB226" s="544">
        <v>-555</v>
      </c>
      <c r="DC226" s="544">
        <v>0</v>
      </c>
      <c r="DD226" s="544">
        <v>568762</v>
      </c>
      <c r="DE226" s="544">
        <v>29752</v>
      </c>
      <c r="DF226" s="544">
        <v>-36875</v>
      </c>
      <c r="DG226" s="544">
        <v>70074</v>
      </c>
      <c r="DH226" s="544">
        <v>0</v>
      </c>
      <c r="DI226" s="544">
        <v>430883</v>
      </c>
      <c r="DJ226" s="544">
        <v>46516</v>
      </c>
      <c r="DK226" s="544">
        <v>-2102</v>
      </c>
      <c r="DL226" s="544">
        <v>0</v>
      </c>
      <c r="DM226" s="544">
        <v>0</v>
      </c>
      <c r="DN226" s="544">
        <v>1900</v>
      </c>
      <c r="DO226" s="544">
        <v>2354</v>
      </c>
      <c r="DP226" s="544">
        <v>-839</v>
      </c>
      <c r="DQ226" s="544">
        <v>0</v>
      </c>
      <c r="DR226" s="544">
        <v>-595</v>
      </c>
      <c r="DS226" s="544">
        <v>8050</v>
      </c>
      <c r="DT226" s="544">
        <v>0</v>
      </c>
      <c r="DU226" s="544">
        <v>6402300</v>
      </c>
      <c r="DV226" s="463">
        <v>-29789</v>
      </c>
      <c r="DW226" s="235">
        <v>5710890</v>
      </c>
      <c r="DX226" s="235">
        <v>170589</v>
      </c>
      <c r="DY226" s="235">
        <v>-179396</v>
      </c>
      <c r="DZ226" s="235">
        <v>-396</v>
      </c>
      <c r="EA226" s="235">
        <v>0</v>
      </c>
      <c r="EB226" s="235">
        <v>610712</v>
      </c>
      <c r="EC226" s="235">
        <v>53281</v>
      </c>
      <c r="ED226" s="235">
        <v>-43611</v>
      </c>
      <c r="EE226" s="235">
        <v>99946</v>
      </c>
      <c r="EF226" s="235">
        <v>0</v>
      </c>
      <c r="EG226" s="235">
        <v>680852</v>
      </c>
      <c r="EH226" s="235">
        <v>112934</v>
      </c>
      <c r="EI226" s="235">
        <v>-51967</v>
      </c>
      <c r="EJ226" s="235">
        <v>0</v>
      </c>
      <c r="EK226" s="235">
        <v>0</v>
      </c>
      <c r="EL226" s="235">
        <v>470</v>
      </c>
      <c r="EM226" s="235">
        <v>864</v>
      </c>
      <c r="EN226" s="235">
        <v>-613</v>
      </c>
      <c r="EO226" s="235">
        <v>0</v>
      </c>
      <c r="EP226" s="235">
        <v>0</v>
      </c>
      <c r="EQ226" s="235">
        <v>7282</v>
      </c>
      <c r="ER226" s="235">
        <v>0</v>
      </c>
      <c r="ES226" s="235">
        <v>7142048</v>
      </c>
      <c r="ET226" s="254"/>
      <c r="EU226" s="254"/>
      <c r="EV226" s="254"/>
      <c r="EW226" s="254"/>
      <c r="EY226" s="397">
        <v>87.494233408547913</v>
      </c>
      <c r="EZ226" s="226">
        <v>0.8323918647345403</v>
      </c>
      <c r="FA226" s="397">
        <v>-2.5164448601735017</v>
      </c>
      <c r="FB226" s="226">
        <v>0.17969777686549837</v>
      </c>
      <c r="FC226" s="221">
        <v>8.4645531016667178E-2</v>
      </c>
      <c r="FD226" s="226">
        <v>0.23560330899873952</v>
      </c>
      <c r="FE226" s="221">
        <v>2133.3375636966161</v>
      </c>
      <c r="FF226" s="226">
        <v>-0.45389681091879314</v>
      </c>
      <c r="FG226" s="221">
        <v>0.42539744037939281</v>
      </c>
      <c r="FH226" s="226">
        <v>0</v>
      </c>
      <c r="FI226" s="232"/>
      <c r="FJ226" s="393">
        <v>417.38</v>
      </c>
      <c r="FK226" s="430"/>
      <c r="FL226" s="468">
        <v>3.4558944765045343</v>
      </c>
      <c r="FM226" s="469">
        <v>689352.1789093141</v>
      </c>
      <c r="FN226" s="472">
        <v>27.157186040120912</v>
      </c>
      <c r="FO226" s="386">
        <v>433151.73921912652</v>
      </c>
      <c r="FQ226" s="390">
        <v>312.5</v>
      </c>
      <c r="FR226" s="391">
        <v>1137187.5</v>
      </c>
      <c r="FS226" s="392">
        <v>1.3321139201942134E-3</v>
      </c>
      <c r="FT226" s="278">
        <v>21313.822723107412</v>
      </c>
      <c r="FV226" s="555">
        <v>0</v>
      </c>
      <c r="FW226" s="551">
        <v>0</v>
      </c>
      <c r="FX226" s="547">
        <v>12551</v>
      </c>
      <c r="FY226" s="545">
        <v>17936</v>
      </c>
      <c r="FZ226" s="555">
        <v>0</v>
      </c>
    </row>
    <row r="227" spans="1:182" x14ac:dyDescent="0.2">
      <c r="A227" s="65">
        <v>224</v>
      </c>
      <c r="B227" s="65">
        <v>336</v>
      </c>
      <c r="C227" s="66">
        <v>4116</v>
      </c>
      <c r="D227" s="67" t="s">
        <v>189</v>
      </c>
      <c r="E227" s="75"/>
      <c r="F227" s="220">
        <v>175.33333333333334</v>
      </c>
      <c r="G227" s="220">
        <v>307986</v>
      </c>
      <c r="H227" s="214">
        <v>1.79</v>
      </c>
      <c r="I227" s="220">
        <v>172059.21787709495</v>
      </c>
      <c r="J227" s="220">
        <v>23223</v>
      </c>
      <c r="K227" s="209">
        <v>0</v>
      </c>
      <c r="L227" s="216">
        <v>1.65</v>
      </c>
      <c r="M227" s="220">
        <v>283897.70949720667</v>
      </c>
      <c r="N227" s="220">
        <v>27415.776666666668</v>
      </c>
      <c r="O227" s="220">
        <v>148</v>
      </c>
      <c r="P227" s="220">
        <v>311461.48616387334</v>
      </c>
      <c r="Q227" s="221">
        <v>1776.3963089194297</v>
      </c>
      <c r="R227" s="221">
        <v>2681.4037114060652</v>
      </c>
      <c r="S227" s="221">
        <v>66.248745064499417</v>
      </c>
      <c r="T227" s="381">
        <v>1776.3963089194297</v>
      </c>
      <c r="U227" s="222">
        <v>2746.534559255173</v>
      </c>
      <c r="V227" s="222">
        <v>64.677733725701486</v>
      </c>
      <c r="W227" s="223">
        <v>58710.846890649664</v>
      </c>
      <c r="X227" s="224">
        <v>334.85273892005512</v>
      </c>
      <c r="Y227" s="225">
        <v>78.73670939063463</v>
      </c>
      <c r="Z227" s="223">
        <v>34148</v>
      </c>
      <c r="AA227" s="224">
        <v>194.76045627376425</v>
      </c>
      <c r="AB227" s="226">
        <v>86.000086234833759</v>
      </c>
      <c r="AC227" s="227">
        <v>76.08117325394808</v>
      </c>
      <c r="AD227" s="228">
        <v>-25980.199042758191</v>
      </c>
      <c r="AE227" s="229">
        <v>8167.8009572418086</v>
      </c>
      <c r="AF227" s="230">
        <v>46.58441610594187</v>
      </c>
      <c r="AG227" s="231">
        <v>80.474023913911466</v>
      </c>
      <c r="AH227" s="223">
        <v>66878.647847891465</v>
      </c>
      <c r="AI227" s="224">
        <v>381.43715502599696</v>
      </c>
      <c r="AJ227" s="226">
        <v>80.474023913911466</v>
      </c>
      <c r="AK227" s="232">
        <v>0</v>
      </c>
      <c r="AL227" s="444">
        <v>1.1463878326996197</v>
      </c>
      <c r="AM227" s="232">
        <v>6443.1055375744818</v>
      </c>
      <c r="AN227" s="232">
        <v>32.235741444866918</v>
      </c>
      <c r="AO227" s="232">
        <v>28150.02081773497</v>
      </c>
      <c r="AP227" s="223">
        <v>34593.126355309454</v>
      </c>
      <c r="AQ227" s="224">
        <v>66.248745064499417</v>
      </c>
      <c r="AR227" s="224">
        <v>0</v>
      </c>
      <c r="AS227" s="233">
        <v>0</v>
      </c>
      <c r="AT227" s="234">
        <v>34593.126355309454</v>
      </c>
      <c r="AU227" s="254"/>
      <c r="AV227" s="221">
        <v>483.77</v>
      </c>
      <c r="AW227" s="221">
        <v>84821.006666666668</v>
      </c>
      <c r="AX227" s="271">
        <v>1.0024567965170339E-4</v>
      </c>
      <c r="AY227" s="298">
        <v>1578.8694545143285</v>
      </c>
      <c r="AZ227" s="213"/>
      <c r="BA227" s="221">
        <v>9.7442270452884969</v>
      </c>
      <c r="BB227" s="272">
        <v>-1.0138702607732815</v>
      </c>
      <c r="BC227" s="221">
        <v>-8.1089106939889462</v>
      </c>
      <c r="BD227" s="272">
        <v>-0.38760313273127073</v>
      </c>
      <c r="BE227" s="221">
        <v>-0.96218123216046647</v>
      </c>
      <c r="BF227" s="272">
        <v>-2.2467984622904886</v>
      </c>
      <c r="BG227" s="221">
        <v>28148.563284134445</v>
      </c>
      <c r="BH227" s="272">
        <v>7.0122738464260514</v>
      </c>
      <c r="BI227" s="221">
        <v>-2.6651364255552732</v>
      </c>
      <c r="BJ227" s="445">
        <v>76.08117325394808</v>
      </c>
      <c r="BL227" s="412">
        <v>0</v>
      </c>
      <c r="BM227" s="425"/>
      <c r="BN227" s="235">
        <v>176</v>
      </c>
      <c r="BO227" s="302">
        <v>1.79</v>
      </c>
      <c r="BP227" s="232">
        <v>1.79</v>
      </c>
      <c r="BQ227" s="71">
        <v>21354390</v>
      </c>
      <c r="BR227" s="235">
        <v>174</v>
      </c>
      <c r="BS227" s="302">
        <v>1.79</v>
      </c>
      <c r="BT227" s="232">
        <v>1.79</v>
      </c>
      <c r="BU227" s="71">
        <v>24148410</v>
      </c>
      <c r="BV227" s="235">
        <v>177</v>
      </c>
      <c r="BW227" s="302">
        <v>1.79</v>
      </c>
      <c r="BX227" s="232">
        <v>1.79</v>
      </c>
      <c r="BY227" s="71">
        <v>24522550</v>
      </c>
      <c r="BZ227" s="463">
        <v>-4553</v>
      </c>
      <c r="CA227" s="235">
        <v>258040</v>
      </c>
      <c r="CB227" s="235">
        <v>2191</v>
      </c>
      <c r="CC227" s="235">
        <v>-6577</v>
      </c>
      <c r="CD227" s="235">
        <v>0</v>
      </c>
      <c r="CE227" s="235">
        <v>0</v>
      </c>
      <c r="CF227" s="235">
        <v>40569</v>
      </c>
      <c r="CG227" s="235">
        <v>1469</v>
      </c>
      <c r="CH227" s="235">
        <v>-1497</v>
      </c>
      <c r="CI227" s="235">
        <v>8877</v>
      </c>
      <c r="CJ227" s="235">
        <v>0</v>
      </c>
      <c r="CK227" s="235">
        <v>3524</v>
      </c>
      <c r="CL227" s="235">
        <v>5580</v>
      </c>
      <c r="CM227" s="235">
        <v>0</v>
      </c>
      <c r="CN227" s="235">
        <v>0</v>
      </c>
      <c r="CO227" s="235">
        <v>0</v>
      </c>
      <c r="CP227" s="235">
        <v>186</v>
      </c>
      <c r="CQ227" s="235">
        <v>0</v>
      </c>
      <c r="CR227" s="235">
        <v>0</v>
      </c>
      <c r="CS227" s="235">
        <v>0</v>
      </c>
      <c r="CT227" s="235">
        <v>0</v>
      </c>
      <c r="CU227" s="235">
        <v>3356</v>
      </c>
      <c r="CV227" s="235">
        <v>0</v>
      </c>
      <c r="CW227" s="235">
        <v>311165</v>
      </c>
      <c r="CX227" s="463">
        <v>-6672</v>
      </c>
      <c r="CY227" s="544">
        <v>289340</v>
      </c>
      <c r="CZ227" s="544">
        <v>4115</v>
      </c>
      <c r="DA227" s="544">
        <v>-3833</v>
      </c>
      <c r="DB227" s="544">
        <v>0</v>
      </c>
      <c r="DC227" s="544">
        <v>0</v>
      </c>
      <c r="DD227" s="544">
        <v>53063</v>
      </c>
      <c r="DE227" s="544">
        <v>575</v>
      </c>
      <c r="DF227" s="544">
        <v>-1060</v>
      </c>
      <c r="DG227" s="544">
        <v>7213</v>
      </c>
      <c r="DH227" s="544">
        <v>0</v>
      </c>
      <c r="DI227" s="544">
        <v>1143</v>
      </c>
      <c r="DJ227" s="544">
        <v>3534</v>
      </c>
      <c r="DK227" s="544">
        <v>0</v>
      </c>
      <c r="DL227" s="544">
        <v>0</v>
      </c>
      <c r="DM227" s="544">
        <v>0</v>
      </c>
      <c r="DN227" s="544">
        <v>-36</v>
      </c>
      <c r="DO227" s="544">
        <v>0</v>
      </c>
      <c r="DP227" s="544">
        <v>0</v>
      </c>
      <c r="DQ227" s="544">
        <v>0</v>
      </c>
      <c r="DR227" s="544">
        <v>0</v>
      </c>
      <c r="DS227" s="544">
        <v>185</v>
      </c>
      <c r="DT227" s="544">
        <v>0</v>
      </c>
      <c r="DU227" s="544">
        <v>347567</v>
      </c>
      <c r="DV227" s="463">
        <v>-1307</v>
      </c>
      <c r="DW227" s="235">
        <v>300493</v>
      </c>
      <c r="DX227" s="235">
        <v>3667</v>
      </c>
      <c r="DY227" s="235">
        <v>-3244</v>
      </c>
      <c r="DZ227" s="235">
        <v>0</v>
      </c>
      <c r="EA227" s="235">
        <v>0</v>
      </c>
      <c r="EB227" s="235">
        <v>54095</v>
      </c>
      <c r="EC227" s="235">
        <v>1370</v>
      </c>
      <c r="ED227" s="235">
        <v>-1659</v>
      </c>
      <c r="EE227" s="235">
        <v>4210</v>
      </c>
      <c r="EF227" s="235">
        <v>0</v>
      </c>
      <c r="EG227" s="235">
        <v>3709</v>
      </c>
      <c r="EH227" s="235">
        <v>2148</v>
      </c>
      <c r="EI227" s="235">
        <v>0</v>
      </c>
      <c r="EJ227" s="235">
        <v>0</v>
      </c>
      <c r="EK227" s="235">
        <v>0</v>
      </c>
      <c r="EL227" s="235">
        <v>60</v>
      </c>
      <c r="EM227" s="235">
        <v>0</v>
      </c>
      <c r="EN227" s="235">
        <v>0</v>
      </c>
      <c r="EO227" s="235">
        <v>0</v>
      </c>
      <c r="EP227" s="235">
        <v>0</v>
      </c>
      <c r="EQ227" s="235">
        <v>917</v>
      </c>
      <c r="ER227" s="235">
        <v>0</v>
      </c>
      <c r="ES227" s="235">
        <v>364459</v>
      </c>
      <c r="ET227" s="254"/>
      <c r="EU227" s="254"/>
      <c r="EV227" s="254"/>
      <c r="EW227" s="254"/>
      <c r="EY227" s="397">
        <v>11.663391275951332</v>
      </c>
      <c r="EZ227" s="226">
        <v>-0.9546267631206572</v>
      </c>
      <c r="FA227" s="397">
        <v>-7.2604333965025445</v>
      </c>
      <c r="FB227" s="226">
        <v>-0.15266311428591339</v>
      </c>
      <c r="FC227" s="221">
        <v>-0.98456129089644018</v>
      </c>
      <c r="FD227" s="226">
        <v>-2.4205966627972497</v>
      </c>
      <c r="FE227" s="221">
        <v>27900.646075844645</v>
      </c>
      <c r="FF227" s="226">
        <v>6.8904983568278988</v>
      </c>
      <c r="FG227" s="221">
        <v>-2.6045962242579299</v>
      </c>
      <c r="FH227" s="226">
        <v>71.756873161280708</v>
      </c>
      <c r="FI227" s="232"/>
      <c r="FJ227" s="393">
        <v>0</v>
      </c>
      <c r="FK227" s="430"/>
      <c r="FL227" s="468">
        <v>1.1442125237191652</v>
      </c>
      <c r="FM227" s="469">
        <v>6494.5066010375012</v>
      </c>
      <c r="FN227" s="472">
        <v>32.174573055028468</v>
      </c>
      <c r="FO227" s="386">
        <v>27845.567154276898</v>
      </c>
      <c r="FQ227" s="390">
        <v>472.83</v>
      </c>
      <c r="FR227" s="391">
        <v>83060.469999999987</v>
      </c>
      <c r="FS227" s="392">
        <v>9.7297946297223497E-5</v>
      </c>
      <c r="FT227" s="278">
        <v>1556.7671407555758</v>
      </c>
      <c r="FV227" s="555">
        <v>0</v>
      </c>
      <c r="FW227" s="551">
        <v>0</v>
      </c>
      <c r="FX227" s="547">
        <v>444</v>
      </c>
      <c r="FY227" s="545">
        <v>420</v>
      </c>
      <c r="FZ227" s="555">
        <v>0</v>
      </c>
    </row>
    <row r="228" spans="1:182" x14ac:dyDescent="0.2">
      <c r="A228" s="65">
        <v>225</v>
      </c>
      <c r="B228" s="65">
        <v>441</v>
      </c>
      <c r="C228" s="66">
        <v>6111</v>
      </c>
      <c r="D228" s="67" t="s">
        <v>316</v>
      </c>
      <c r="E228" s="75"/>
      <c r="F228" s="220">
        <v>926.33333333333337</v>
      </c>
      <c r="G228" s="220">
        <v>1787056.6666666667</v>
      </c>
      <c r="H228" s="214">
        <v>2.04</v>
      </c>
      <c r="I228" s="220">
        <v>876008.16993464052</v>
      </c>
      <c r="J228" s="220">
        <v>160070.33333333334</v>
      </c>
      <c r="K228" s="209">
        <v>0</v>
      </c>
      <c r="L228" s="216">
        <v>1.65</v>
      </c>
      <c r="M228" s="220">
        <v>1445413.4803921569</v>
      </c>
      <c r="N228" s="220">
        <v>129927.43666666666</v>
      </c>
      <c r="O228" s="220">
        <v>434.33333333333331</v>
      </c>
      <c r="P228" s="220">
        <v>1575775.2503921567</v>
      </c>
      <c r="Q228" s="221">
        <v>1701.0887913553327</v>
      </c>
      <c r="R228" s="221">
        <v>2681.4037114060652</v>
      </c>
      <c r="S228" s="221">
        <v>63.440234087813714</v>
      </c>
      <c r="T228" s="381">
        <v>1701.0887913553327</v>
      </c>
      <c r="U228" s="222">
        <v>2746.534559255173</v>
      </c>
      <c r="V228" s="222">
        <v>61.935823294961466</v>
      </c>
      <c r="W228" s="223">
        <v>335996.40341458825</v>
      </c>
      <c r="X228" s="224">
        <v>362.71652041877104</v>
      </c>
      <c r="Y228" s="225">
        <v>76.967347475322654</v>
      </c>
      <c r="Z228" s="223">
        <v>224360</v>
      </c>
      <c r="AA228" s="224">
        <v>242.20223101835191</v>
      </c>
      <c r="AB228" s="226">
        <v>86.000013089533596</v>
      </c>
      <c r="AC228" s="227">
        <v>0</v>
      </c>
      <c r="AD228" s="228">
        <v>0</v>
      </c>
      <c r="AE228" s="229">
        <v>224360</v>
      </c>
      <c r="AF228" s="230">
        <v>242.20223101835191</v>
      </c>
      <c r="AG228" s="231">
        <v>86.000013089533596</v>
      </c>
      <c r="AH228" s="223">
        <v>560356.40341458819</v>
      </c>
      <c r="AI228" s="224">
        <v>604.91875143712298</v>
      </c>
      <c r="AJ228" s="226">
        <v>86.000013089533596</v>
      </c>
      <c r="AK228" s="232">
        <v>0</v>
      </c>
      <c r="AL228" s="444">
        <v>1.3634400863620006</v>
      </c>
      <c r="AM228" s="232">
        <v>47387.932441094315</v>
      </c>
      <c r="AN228" s="232">
        <v>22.644116588700971</v>
      </c>
      <c r="AO228" s="232">
        <v>77223.456147662728</v>
      </c>
      <c r="AP228" s="223">
        <v>124611.38858875705</v>
      </c>
      <c r="AQ228" s="224">
        <v>63.440234087813714</v>
      </c>
      <c r="AR228" s="224">
        <v>0</v>
      </c>
      <c r="AS228" s="233">
        <v>0</v>
      </c>
      <c r="AT228" s="234">
        <v>124611.38858875705</v>
      </c>
      <c r="AU228" s="254"/>
      <c r="AV228" s="221">
        <v>750.27</v>
      </c>
      <c r="AW228" s="221">
        <v>695000.11</v>
      </c>
      <c r="AX228" s="271">
        <v>8.2138565813954362E-4</v>
      </c>
      <c r="AY228" s="298">
        <v>12936.824115697813</v>
      </c>
      <c r="AZ228" s="213"/>
      <c r="BA228" s="221">
        <v>190.69143103625288</v>
      </c>
      <c r="BB228" s="272">
        <v>3.3135353204133091</v>
      </c>
      <c r="BC228" s="221">
        <v>0.42675177378752505</v>
      </c>
      <c r="BD228" s="272">
        <v>0.44112094845455496</v>
      </c>
      <c r="BE228" s="221">
        <v>2.3166602801342759</v>
      </c>
      <c r="BF228" s="272">
        <v>5.2787615988289511</v>
      </c>
      <c r="BG228" s="221">
        <v>1598.8867190593728</v>
      </c>
      <c r="BH228" s="272">
        <v>-0.58316505020504783</v>
      </c>
      <c r="BI228" s="221">
        <v>2.404145729475466</v>
      </c>
      <c r="BJ228" s="445">
        <v>0</v>
      </c>
      <c r="BL228" s="412">
        <v>106</v>
      </c>
      <c r="BM228" s="425"/>
      <c r="BN228" s="235">
        <v>928</v>
      </c>
      <c r="BO228" s="302">
        <v>2.04</v>
      </c>
      <c r="BP228" s="232">
        <v>2.04</v>
      </c>
      <c r="BQ228" s="71">
        <v>101303470</v>
      </c>
      <c r="BR228" s="235">
        <v>928</v>
      </c>
      <c r="BS228" s="302">
        <v>2.04</v>
      </c>
      <c r="BT228" s="232">
        <v>2.04</v>
      </c>
      <c r="BU228" s="71">
        <v>112634820</v>
      </c>
      <c r="BV228" s="235">
        <v>950</v>
      </c>
      <c r="BW228" s="302">
        <v>2.04</v>
      </c>
      <c r="BX228" s="232">
        <v>2.04</v>
      </c>
      <c r="BY228" s="71">
        <v>115474030</v>
      </c>
      <c r="BZ228" s="463">
        <v>-47850</v>
      </c>
      <c r="CA228" s="235">
        <v>1690898</v>
      </c>
      <c r="CB228" s="235">
        <v>33813</v>
      </c>
      <c r="CC228" s="235">
        <v>-11918</v>
      </c>
      <c r="CD228" s="235">
        <v>-198</v>
      </c>
      <c r="CE228" s="235">
        <v>0</v>
      </c>
      <c r="CF228" s="235">
        <v>68830</v>
      </c>
      <c r="CG228" s="235">
        <v>5157</v>
      </c>
      <c r="CH228" s="235">
        <v>-3048</v>
      </c>
      <c r="CI228" s="235">
        <v>10774</v>
      </c>
      <c r="CJ228" s="235">
        <v>10354</v>
      </c>
      <c r="CK228" s="235">
        <v>93824</v>
      </c>
      <c r="CL228" s="235">
        <v>19503</v>
      </c>
      <c r="CM228" s="235">
        <v>0</v>
      </c>
      <c r="CN228" s="235">
        <v>0</v>
      </c>
      <c r="CO228" s="235">
        <v>0</v>
      </c>
      <c r="CP228" s="235">
        <v>3865</v>
      </c>
      <c r="CQ228" s="235">
        <v>41</v>
      </c>
      <c r="CR228" s="235">
        <v>0</v>
      </c>
      <c r="CS228" s="235">
        <v>0</v>
      </c>
      <c r="CT228" s="235">
        <v>0</v>
      </c>
      <c r="CU228" s="235">
        <v>480</v>
      </c>
      <c r="CV228" s="235">
        <v>0</v>
      </c>
      <c r="CW228" s="235">
        <v>1874525</v>
      </c>
      <c r="CX228" s="463">
        <v>-47710</v>
      </c>
      <c r="CY228" s="544">
        <v>1669662</v>
      </c>
      <c r="CZ228" s="544">
        <v>19777</v>
      </c>
      <c r="DA228" s="544">
        <v>-10862</v>
      </c>
      <c r="DB228" s="544">
        <v>0</v>
      </c>
      <c r="DC228" s="544">
        <v>0</v>
      </c>
      <c r="DD228" s="544">
        <v>77655</v>
      </c>
      <c r="DE228" s="544">
        <v>5018</v>
      </c>
      <c r="DF228" s="544">
        <v>-1164</v>
      </c>
      <c r="DG228" s="544">
        <v>25169</v>
      </c>
      <c r="DH228" s="544">
        <v>6835</v>
      </c>
      <c r="DI228" s="544">
        <v>-9791</v>
      </c>
      <c r="DJ228" s="544">
        <v>16813</v>
      </c>
      <c r="DK228" s="544">
        <v>0</v>
      </c>
      <c r="DL228" s="544">
        <v>0</v>
      </c>
      <c r="DM228" s="544">
        <v>0</v>
      </c>
      <c r="DN228" s="544">
        <v>2451</v>
      </c>
      <c r="DO228" s="544">
        <v>33</v>
      </c>
      <c r="DP228" s="544">
        <v>-133</v>
      </c>
      <c r="DQ228" s="544">
        <v>0</v>
      </c>
      <c r="DR228" s="544">
        <v>0</v>
      </c>
      <c r="DS228" s="544">
        <v>13969</v>
      </c>
      <c r="DT228" s="544">
        <v>0</v>
      </c>
      <c r="DU228" s="544">
        <v>1767722</v>
      </c>
      <c r="DV228" s="463">
        <v>-26593</v>
      </c>
      <c r="DW228" s="235">
        <v>1591292</v>
      </c>
      <c r="DX228" s="235">
        <v>14992</v>
      </c>
      <c r="DY228" s="235">
        <v>-27535</v>
      </c>
      <c r="DZ228" s="235">
        <v>-172</v>
      </c>
      <c r="EA228" s="235">
        <v>0</v>
      </c>
      <c r="EB228" s="235">
        <v>70175</v>
      </c>
      <c r="EC228" s="235">
        <v>4350</v>
      </c>
      <c r="ED228" s="235">
        <v>-1598</v>
      </c>
      <c r="EE228" s="235">
        <v>12458</v>
      </c>
      <c r="EF228" s="235">
        <v>1505</v>
      </c>
      <c r="EG228" s="235">
        <v>30661</v>
      </c>
      <c r="EH228" s="235">
        <v>17093</v>
      </c>
      <c r="EI228" s="235">
        <v>-136</v>
      </c>
      <c r="EJ228" s="235">
        <v>0</v>
      </c>
      <c r="EK228" s="235">
        <v>0</v>
      </c>
      <c r="EL228" s="235">
        <v>1216</v>
      </c>
      <c r="EM228" s="235">
        <v>10</v>
      </c>
      <c r="EN228" s="235">
        <v>-78</v>
      </c>
      <c r="EO228" s="235">
        <v>0</v>
      </c>
      <c r="EP228" s="235">
        <v>0</v>
      </c>
      <c r="EQ228" s="235">
        <v>10272</v>
      </c>
      <c r="ER228" s="235">
        <v>0</v>
      </c>
      <c r="ES228" s="235">
        <v>1697912</v>
      </c>
      <c r="ET228" s="254"/>
      <c r="EU228" s="254"/>
      <c r="EV228" s="254"/>
      <c r="EW228" s="254"/>
      <c r="EY228" s="397">
        <v>192.09228941704703</v>
      </c>
      <c r="EZ228" s="226">
        <v>3.2973344826443642</v>
      </c>
      <c r="FA228" s="397">
        <v>-0.41707337067372413</v>
      </c>
      <c r="FB228" s="226">
        <v>0.32677843984870608</v>
      </c>
      <c r="FC228" s="221">
        <v>1.9140766998651026</v>
      </c>
      <c r="FD228" s="226">
        <v>4.7804069143509951</v>
      </c>
      <c r="FE228" s="221">
        <v>1875.3223419540127</v>
      </c>
      <c r="FF228" s="226">
        <v>-0.52743828099037948</v>
      </c>
      <c r="FG228" s="221">
        <v>2.2329895294586111</v>
      </c>
      <c r="FH228" s="226">
        <v>0</v>
      </c>
      <c r="FI228" s="232"/>
      <c r="FJ228" s="393">
        <v>106</v>
      </c>
      <c r="FK228" s="430"/>
      <c r="FL228" s="468">
        <v>1.3503207412687099</v>
      </c>
      <c r="FM228" s="469">
        <v>47294.39756107203</v>
      </c>
      <c r="FN228" s="472">
        <v>22.42622950819672</v>
      </c>
      <c r="FO228" s="386">
        <v>76511.388787134987</v>
      </c>
      <c r="FQ228" s="390">
        <v>848.93</v>
      </c>
      <c r="FR228" s="391">
        <v>794032.52666666661</v>
      </c>
      <c r="FS228" s="392">
        <v>9.3013841768367102E-4</v>
      </c>
      <c r="FT228" s="278">
        <v>14882.214682938737</v>
      </c>
      <c r="FV228" s="555">
        <v>0</v>
      </c>
      <c r="FW228" s="551">
        <v>0</v>
      </c>
      <c r="FX228" s="547">
        <v>1303</v>
      </c>
      <c r="FY228" s="545">
        <v>1909</v>
      </c>
      <c r="FZ228" s="555">
        <v>0</v>
      </c>
    </row>
    <row r="229" spans="1:182" x14ac:dyDescent="0.2">
      <c r="A229" s="65">
        <v>226</v>
      </c>
      <c r="B229" s="65">
        <v>767</v>
      </c>
      <c r="C229" s="66">
        <v>1507</v>
      </c>
      <c r="D229" s="67" t="s">
        <v>79</v>
      </c>
      <c r="E229" s="75"/>
      <c r="F229" s="220">
        <v>998</v>
      </c>
      <c r="G229" s="220">
        <v>1758217.3333333333</v>
      </c>
      <c r="H229" s="214">
        <v>1.75</v>
      </c>
      <c r="I229" s="220">
        <v>1004695.6190476191</v>
      </c>
      <c r="J229" s="220">
        <v>156122.66666666666</v>
      </c>
      <c r="K229" s="209">
        <v>0</v>
      </c>
      <c r="L229" s="216">
        <v>1.65</v>
      </c>
      <c r="M229" s="220">
        <v>1657747.7714285713</v>
      </c>
      <c r="N229" s="220">
        <v>161268.74000000002</v>
      </c>
      <c r="O229" s="220">
        <v>765.33333333333337</v>
      </c>
      <c r="P229" s="220">
        <v>1819781.8447619046</v>
      </c>
      <c r="Q229" s="221">
        <v>1823.4287021662371</v>
      </c>
      <c r="R229" s="221">
        <v>2681.4037114060652</v>
      </c>
      <c r="S229" s="221">
        <v>68.002766402157093</v>
      </c>
      <c r="T229" s="381">
        <v>1823.4287021662371</v>
      </c>
      <c r="U229" s="222">
        <v>2746.534559255173</v>
      </c>
      <c r="V229" s="222">
        <v>66.390160503231712</v>
      </c>
      <c r="W229" s="223">
        <v>316815.85191189894</v>
      </c>
      <c r="X229" s="224">
        <v>317.45075341873638</v>
      </c>
      <c r="Y229" s="225">
        <v>79.841742833358978</v>
      </c>
      <c r="Z229" s="223">
        <v>164797</v>
      </c>
      <c r="AA229" s="224">
        <v>165.12725450901803</v>
      </c>
      <c r="AB229" s="226">
        <v>85.999982034960922</v>
      </c>
      <c r="AC229" s="227">
        <v>0</v>
      </c>
      <c r="AD229" s="228">
        <v>0</v>
      </c>
      <c r="AE229" s="229">
        <v>164797</v>
      </c>
      <c r="AF229" s="230">
        <v>165.12725450901803</v>
      </c>
      <c r="AG229" s="231">
        <v>85.999982034960922</v>
      </c>
      <c r="AH229" s="223">
        <v>481612.85191189894</v>
      </c>
      <c r="AI229" s="224">
        <v>482.57800792775441</v>
      </c>
      <c r="AJ229" s="226">
        <v>85.999982034960922</v>
      </c>
      <c r="AK229" s="232">
        <v>0</v>
      </c>
      <c r="AL229" s="444">
        <v>1.1312625250501003</v>
      </c>
      <c r="AM229" s="232">
        <v>35672.190625228919</v>
      </c>
      <c r="AN229" s="232">
        <v>16.45691382765531</v>
      </c>
      <c r="AO229" s="232">
        <v>33507.152864924406</v>
      </c>
      <c r="AP229" s="223">
        <v>69179.343490153318</v>
      </c>
      <c r="AQ229" s="224">
        <v>68.002766402157093</v>
      </c>
      <c r="AR229" s="224">
        <v>0</v>
      </c>
      <c r="AS229" s="233">
        <v>0</v>
      </c>
      <c r="AT229" s="234">
        <v>69179.343490153318</v>
      </c>
      <c r="AU229" s="254"/>
      <c r="AV229" s="221">
        <v>377.94</v>
      </c>
      <c r="AW229" s="221">
        <v>377184.12</v>
      </c>
      <c r="AX229" s="271">
        <v>4.457749318140174E-4</v>
      </c>
      <c r="AY229" s="298">
        <v>7020.9551760707745</v>
      </c>
      <c r="AZ229" s="213"/>
      <c r="BA229" s="221">
        <v>127.01709232298067</v>
      </c>
      <c r="BB229" s="272">
        <v>1.7907447900885689</v>
      </c>
      <c r="BC229" s="221">
        <v>-8.7495683648069402</v>
      </c>
      <c r="BD229" s="272">
        <v>-0.44980433171349804</v>
      </c>
      <c r="BE229" s="221">
        <v>0.14164108627967339</v>
      </c>
      <c r="BF229" s="272">
        <v>0.28668207437982324</v>
      </c>
      <c r="BG229" s="221">
        <v>1560.4899339602941</v>
      </c>
      <c r="BH229" s="272">
        <v>-0.59414975784667567</v>
      </c>
      <c r="BI229" s="221">
        <v>0.5554430726503925</v>
      </c>
      <c r="BJ229" s="445">
        <v>0</v>
      </c>
      <c r="BL229" s="412">
        <v>115</v>
      </c>
      <c r="BM229" s="425"/>
      <c r="BN229" s="235">
        <v>990</v>
      </c>
      <c r="BO229" s="302">
        <v>1.75</v>
      </c>
      <c r="BP229" s="232">
        <v>1.75</v>
      </c>
      <c r="BQ229" s="71">
        <v>124581160</v>
      </c>
      <c r="BR229" s="235">
        <v>1023</v>
      </c>
      <c r="BS229" s="302">
        <v>1.75</v>
      </c>
      <c r="BT229" s="232">
        <v>1.75</v>
      </c>
      <c r="BU229" s="71">
        <v>139717810</v>
      </c>
      <c r="BV229" s="235">
        <v>1030</v>
      </c>
      <c r="BW229" s="302">
        <v>1.75</v>
      </c>
      <c r="BX229" s="232">
        <v>1.75</v>
      </c>
      <c r="BY229" s="71">
        <v>144789700</v>
      </c>
      <c r="BZ229" s="463">
        <v>-28853</v>
      </c>
      <c r="CA229" s="235">
        <v>1614245</v>
      </c>
      <c r="CB229" s="235">
        <v>30665</v>
      </c>
      <c r="CC229" s="235">
        <v>-28532</v>
      </c>
      <c r="CD229" s="235">
        <v>-53</v>
      </c>
      <c r="CE229" s="235">
        <v>0</v>
      </c>
      <c r="CF229" s="235">
        <v>82345</v>
      </c>
      <c r="CG229" s="235">
        <v>8139</v>
      </c>
      <c r="CH229" s="235">
        <v>-8890</v>
      </c>
      <c r="CI229" s="235">
        <v>20214</v>
      </c>
      <c r="CJ229" s="235">
        <v>0</v>
      </c>
      <c r="CK229" s="235">
        <v>50036</v>
      </c>
      <c r="CL229" s="235">
        <v>30739</v>
      </c>
      <c r="CM229" s="235">
        <v>910</v>
      </c>
      <c r="CN229" s="235">
        <v>0</v>
      </c>
      <c r="CO229" s="235">
        <v>0</v>
      </c>
      <c r="CP229" s="235">
        <v>723</v>
      </c>
      <c r="CQ229" s="235">
        <v>43</v>
      </c>
      <c r="CR229" s="235">
        <v>-10</v>
      </c>
      <c r="CS229" s="235">
        <v>0</v>
      </c>
      <c r="CT229" s="235">
        <v>93</v>
      </c>
      <c r="CU229" s="235">
        <v>1356</v>
      </c>
      <c r="CV229" s="235">
        <v>0</v>
      </c>
      <c r="CW229" s="235">
        <v>1773170</v>
      </c>
      <c r="CX229" s="463">
        <v>-15167</v>
      </c>
      <c r="CY229" s="544">
        <v>1724318</v>
      </c>
      <c r="CZ229" s="544">
        <v>31349</v>
      </c>
      <c r="DA229" s="544">
        <v>-34519</v>
      </c>
      <c r="DB229" s="544">
        <v>-78</v>
      </c>
      <c r="DC229" s="544">
        <v>0</v>
      </c>
      <c r="DD229" s="544">
        <v>85428</v>
      </c>
      <c r="DE229" s="544">
        <v>7026</v>
      </c>
      <c r="DF229" s="544">
        <v>-13061</v>
      </c>
      <c r="DG229" s="544">
        <v>22755</v>
      </c>
      <c r="DH229" s="544">
        <v>0</v>
      </c>
      <c r="DI229" s="544">
        <v>-3922</v>
      </c>
      <c r="DJ229" s="544">
        <v>13749</v>
      </c>
      <c r="DK229" s="544">
        <v>-1302</v>
      </c>
      <c r="DL229" s="544">
        <v>0</v>
      </c>
      <c r="DM229" s="544">
        <v>0</v>
      </c>
      <c r="DN229" s="544">
        <v>162</v>
      </c>
      <c r="DO229" s="544">
        <v>32</v>
      </c>
      <c r="DP229" s="544">
        <v>-4</v>
      </c>
      <c r="DQ229" s="544">
        <v>0</v>
      </c>
      <c r="DR229" s="544">
        <v>148</v>
      </c>
      <c r="DS229" s="544">
        <v>2702</v>
      </c>
      <c r="DT229" s="544">
        <v>0</v>
      </c>
      <c r="DU229" s="544">
        <v>1819616</v>
      </c>
      <c r="DV229" s="463">
        <v>-24500</v>
      </c>
      <c r="DW229" s="235">
        <v>1615967</v>
      </c>
      <c r="DX229" s="235">
        <v>71007</v>
      </c>
      <c r="DY229" s="235">
        <v>-16895</v>
      </c>
      <c r="DZ229" s="235">
        <v>-60</v>
      </c>
      <c r="EA229" s="235">
        <v>0</v>
      </c>
      <c r="EB229" s="235">
        <v>122186</v>
      </c>
      <c r="EC229" s="235">
        <v>9008</v>
      </c>
      <c r="ED229" s="235">
        <v>-4097</v>
      </c>
      <c r="EE229" s="235">
        <v>22449</v>
      </c>
      <c r="EF229" s="235">
        <v>0</v>
      </c>
      <c r="EG229" s="235">
        <v>8282</v>
      </c>
      <c r="EH229" s="235">
        <v>3302</v>
      </c>
      <c r="EI229" s="235">
        <v>-12</v>
      </c>
      <c r="EJ229" s="235">
        <v>0</v>
      </c>
      <c r="EK229" s="235">
        <v>0</v>
      </c>
      <c r="EL229" s="235">
        <v>108</v>
      </c>
      <c r="EM229" s="235">
        <v>478</v>
      </c>
      <c r="EN229" s="235">
        <v>-9</v>
      </c>
      <c r="EO229" s="235">
        <v>0</v>
      </c>
      <c r="EP229" s="235">
        <v>-80</v>
      </c>
      <c r="EQ229" s="235">
        <v>17618</v>
      </c>
      <c r="ER229" s="235">
        <v>0</v>
      </c>
      <c r="ES229" s="235">
        <v>1824752</v>
      </c>
      <c r="ET229" s="254"/>
      <c r="EU229" s="254"/>
      <c r="EV229" s="254"/>
      <c r="EW229" s="254"/>
      <c r="EY229" s="397">
        <v>138.1222171302104</v>
      </c>
      <c r="EZ229" s="226">
        <v>2.0254835864796408</v>
      </c>
      <c r="FA229" s="397">
        <v>-15.422094855031213</v>
      </c>
      <c r="FB229" s="226">
        <v>-0.72446404821729604</v>
      </c>
      <c r="FC229" s="221">
        <v>0.21820453530073011</v>
      </c>
      <c r="FD229" s="226">
        <v>0.56740012897942893</v>
      </c>
      <c r="FE229" s="221">
        <v>1814.3339171282641</v>
      </c>
      <c r="FF229" s="226">
        <v>-0.54482166786478037</v>
      </c>
      <c r="FG229" s="221">
        <v>0.60331033377663856</v>
      </c>
      <c r="FH229" s="226">
        <v>0</v>
      </c>
      <c r="FI229" s="232"/>
      <c r="FJ229" s="393">
        <v>115</v>
      </c>
      <c r="FK229" s="430"/>
      <c r="FL229" s="468">
        <v>1.1130463358527769</v>
      </c>
      <c r="FM229" s="469">
        <v>35415.551474424938</v>
      </c>
      <c r="FN229" s="472">
        <v>16.191915872494249</v>
      </c>
      <c r="FO229" s="386">
        <v>33210.923697144193</v>
      </c>
      <c r="FQ229" s="390">
        <v>373.46</v>
      </c>
      <c r="FR229" s="391">
        <v>378812.92666666664</v>
      </c>
      <c r="FS229" s="392">
        <v>4.437456204558847E-4</v>
      </c>
      <c r="FT229" s="278">
        <v>7099.9299272941553</v>
      </c>
      <c r="FV229" s="555">
        <v>0</v>
      </c>
      <c r="FW229" s="551">
        <v>0</v>
      </c>
      <c r="FX229" s="547">
        <v>2296</v>
      </c>
      <c r="FY229" s="545">
        <v>3300</v>
      </c>
      <c r="FZ229" s="555">
        <v>0</v>
      </c>
    </row>
    <row r="230" spans="1:182" x14ac:dyDescent="0.2">
      <c r="A230" s="65">
        <v>227</v>
      </c>
      <c r="B230" s="65">
        <v>879</v>
      </c>
      <c r="C230" s="66">
        <v>2619</v>
      </c>
      <c r="D230" s="67" t="s">
        <v>701</v>
      </c>
      <c r="E230" s="75"/>
      <c r="F230" s="220">
        <v>2974.3333333333335</v>
      </c>
      <c r="G230" s="220">
        <v>6159170.333333333</v>
      </c>
      <c r="H230" s="214">
        <v>1.8060738587736511</v>
      </c>
      <c r="I230" s="220">
        <v>3410311.9034690801</v>
      </c>
      <c r="J230" s="220">
        <v>898627</v>
      </c>
      <c r="K230" s="209">
        <v>0</v>
      </c>
      <c r="L230" s="216">
        <v>1.65</v>
      </c>
      <c r="M230" s="220">
        <v>5627014.640723981</v>
      </c>
      <c r="N230" s="220">
        <v>779684.64333333343</v>
      </c>
      <c r="O230" s="220">
        <v>2794</v>
      </c>
      <c r="P230" s="220">
        <v>6409493.2840573145</v>
      </c>
      <c r="Q230" s="221">
        <v>2154.934422522912</v>
      </c>
      <c r="R230" s="221">
        <v>2681.4037114060652</v>
      </c>
      <c r="S230" s="221">
        <v>80.365907355029165</v>
      </c>
      <c r="T230" s="381">
        <v>2154.934422522912</v>
      </c>
      <c r="U230" s="222">
        <v>2746.534559255173</v>
      </c>
      <c r="V230" s="222">
        <v>78.460124059291076</v>
      </c>
      <c r="W230" s="223">
        <v>579381.20731353981</v>
      </c>
      <c r="X230" s="224">
        <v>194.79363688676671</v>
      </c>
      <c r="Y230" s="225">
        <v>87.630521633668366</v>
      </c>
      <c r="Z230" s="223">
        <v>0</v>
      </c>
      <c r="AA230" s="224">
        <v>0</v>
      </c>
      <c r="AB230" s="226">
        <v>87.630521633668366</v>
      </c>
      <c r="AC230" s="227">
        <v>0</v>
      </c>
      <c r="AD230" s="228">
        <v>0</v>
      </c>
      <c r="AE230" s="229">
        <v>0</v>
      </c>
      <c r="AF230" s="230">
        <v>0</v>
      </c>
      <c r="AG230" s="231">
        <v>87.630521633668366</v>
      </c>
      <c r="AH230" s="223">
        <v>579381.20731353981</v>
      </c>
      <c r="AI230" s="224">
        <v>194.79363688676671</v>
      </c>
      <c r="AJ230" s="226">
        <v>87.630521633668366</v>
      </c>
      <c r="AK230" s="232">
        <v>0</v>
      </c>
      <c r="AL230" s="444">
        <v>1.1599237924464865</v>
      </c>
      <c r="AM230" s="232">
        <v>111972.69204046283</v>
      </c>
      <c r="AN230" s="232">
        <v>15.551384063655721</v>
      </c>
      <c r="AO230" s="232">
        <v>78186.957588678153</v>
      </c>
      <c r="AP230" s="223">
        <v>190159.64962914097</v>
      </c>
      <c r="AQ230" s="224">
        <v>80.365907355029165</v>
      </c>
      <c r="AR230" s="224">
        <v>0</v>
      </c>
      <c r="AS230" s="233">
        <v>0</v>
      </c>
      <c r="AT230" s="234">
        <v>190159.64962914097</v>
      </c>
      <c r="AU230" s="254"/>
      <c r="AV230" s="221">
        <v>531.41999999999996</v>
      </c>
      <c r="AW230" s="221">
        <v>1580620.22</v>
      </c>
      <c r="AX230" s="271">
        <v>1.8680555024277194E-3</v>
      </c>
      <c r="AY230" s="298">
        <v>29421.874163236582</v>
      </c>
      <c r="AZ230" s="213"/>
      <c r="BA230" s="221">
        <v>56.419194393238307</v>
      </c>
      <c r="BB230" s="272">
        <v>0.10237530560367039</v>
      </c>
      <c r="BC230" s="221">
        <v>-3.1890887577523856</v>
      </c>
      <c r="BD230" s="272">
        <v>9.0060426377060798E-2</v>
      </c>
      <c r="BE230" s="221">
        <v>-2.2999168367471897E-3</v>
      </c>
      <c r="BF230" s="272">
        <v>-4.3689692644770024E-2</v>
      </c>
      <c r="BG230" s="221">
        <v>3922.3428164935117</v>
      </c>
      <c r="BH230" s="272">
        <v>8.1538671281363162E-2</v>
      </c>
      <c r="BI230" s="221">
        <v>1.6801842013649503E-2</v>
      </c>
      <c r="BJ230" s="445">
        <v>0</v>
      </c>
      <c r="BL230" s="412">
        <v>259.5</v>
      </c>
      <c r="BM230" s="425"/>
      <c r="BN230" s="235">
        <v>2981</v>
      </c>
      <c r="BO230" s="302">
        <v>1.8102783464682404</v>
      </c>
      <c r="BP230" s="232">
        <v>1.80557798027206</v>
      </c>
      <c r="BQ230" s="71">
        <v>622083499</v>
      </c>
      <c r="BR230" s="235">
        <v>3010</v>
      </c>
      <c r="BS230" s="302">
        <v>1.7991098091112936</v>
      </c>
      <c r="BT230" s="232">
        <v>1.7992437207994445</v>
      </c>
      <c r="BU230" s="71">
        <v>635491999</v>
      </c>
      <c r="BV230" s="235">
        <v>3051</v>
      </c>
      <c r="BW230" s="302">
        <v>1.6</v>
      </c>
      <c r="BX230" s="232">
        <v>1.6</v>
      </c>
      <c r="BY230" s="71">
        <v>642346539</v>
      </c>
      <c r="BZ230" s="463">
        <v>-55038</v>
      </c>
      <c r="CA230" s="235">
        <v>5494303</v>
      </c>
      <c r="CB230" s="235">
        <v>175530</v>
      </c>
      <c r="CC230" s="235">
        <v>-151099</v>
      </c>
      <c r="CD230" s="235">
        <v>-98</v>
      </c>
      <c r="CE230" s="235">
        <v>0</v>
      </c>
      <c r="CF230" s="235">
        <v>488292</v>
      </c>
      <c r="CG230" s="235">
        <v>43556</v>
      </c>
      <c r="CH230" s="235">
        <v>-30010</v>
      </c>
      <c r="CI230" s="235">
        <v>44810</v>
      </c>
      <c r="CJ230" s="235">
        <v>2399</v>
      </c>
      <c r="CK230" s="235">
        <v>102705</v>
      </c>
      <c r="CL230" s="235">
        <v>42554</v>
      </c>
      <c r="CM230" s="235">
        <v>-6165</v>
      </c>
      <c r="CN230" s="235">
        <v>0</v>
      </c>
      <c r="CO230" s="235">
        <v>0</v>
      </c>
      <c r="CP230" s="235">
        <v>5528</v>
      </c>
      <c r="CQ230" s="235">
        <v>728</v>
      </c>
      <c r="CR230" s="235">
        <v>-106</v>
      </c>
      <c r="CS230" s="235">
        <v>0</v>
      </c>
      <c r="CT230" s="235">
        <v>454</v>
      </c>
      <c r="CU230" s="235">
        <v>7488</v>
      </c>
      <c r="CV230" s="235">
        <v>0</v>
      </c>
      <c r="CW230" s="235">
        <v>6165831</v>
      </c>
      <c r="CX230" s="463">
        <v>-51948</v>
      </c>
      <c r="CY230" s="544">
        <v>5560375</v>
      </c>
      <c r="CZ230" s="544">
        <v>118490</v>
      </c>
      <c r="DA230" s="544">
        <v>-250813</v>
      </c>
      <c r="DB230" s="544">
        <v>0</v>
      </c>
      <c r="DC230" s="544">
        <v>0</v>
      </c>
      <c r="DD230" s="544">
        <v>439331</v>
      </c>
      <c r="DE230" s="544">
        <v>25582</v>
      </c>
      <c r="DF230" s="544">
        <v>-56902</v>
      </c>
      <c r="DG230" s="544">
        <v>100981</v>
      </c>
      <c r="DH230" s="544">
        <v>1613</v>
      </c>
      <c r="DI230" s="544">
        <v>220758</v>
      </c>
      <c r="DJ230" s="544">
        <v>65825</v>
      </c>
      <c r="DK230" s="544">
        <v>-3998</v>
      </c>
      <c r="DL230" s="544">
        <v>0</v>
      </c>
      <c r="DM230" s="544">
        <v>0</v>
      </c>
      <c r="DN230" s="544">
        <v>1431</v>
      </c>
      <c r="DO230" s="544">
        <v>548</v>
      </c>
      <c r="DP230" s="544">
        <v>-7</v>
      </c>
      <c r="DQ230" s="544">
        <v>0</v>
      </c>
      <c r="DR230" s="544">
        <v>-157</v>
      </c>
      <c r="DS230" s="544">
        <v>21128</v>
      </c>
      <c r="DT230" s="544">
        <v>0</v>
      </c>
      <c r="DU230" s="544">
        <v>6192237</v>
      </c>
      <c r="DV230" s="463">
        <v>-46833</v>
      </c>
      <c r="DW230" s="235">
        <v>5283113</v>
      </c>
      <c r="DX230" s="235">
        <v>147982</v>
      </c>
      <c r="DY230" s="235">
        <v>-134574</v>
      </c>
      <c r="DZ230" s="235">
        <v>-320</v>
      </c>
      <c r="EA230" s="235">
        <v>0</v>
      </c>
      <c r="EB230" s="235">
        <v>360263</v>
      </c>
      <c r="EC230" s="235">
        <v>42550</v>
      </c>
      <c r="ED230" s="235">
        <v>-26861</v>
      </c>
      <c r="EE230" s="235">
        <v>48973</v>
      </c>
      <c r="EF230" s="235">
        <v>1791</v>
      </c>
      <c r="EG230" s="235">
        <v>278508</v>
      </c>
      <c r="EH230" s="235">
        <v>-17406</v>
      </c>
      <c r="EI230" s="235">
        <v>-7949</v>
      </c>
      <c r="EJ230" s="235">
        <v>0</v>
      </c>
      <c r="EK230" s="235">
        <v>0</v>
      </c>
      <c r="EL230" s="235">
        <v>98</v>
      </c>
      <c r="EM230" s="235">
        <v>306</v>
      </c>
      <c r="EN230" s="235">
        <v>-28</v>
      </c>
      <c r="EO230" s="235">
        <v>0</v>
      </c>
      <c r="EP230" s="235">
        <v>0</v>
      </c>
      <c r="EQ230" s="235">
        <v>10864</v>
      </c>
      <c r="ER230" s="235">
        <v>0</v>
      </c>
      <c r="ES230" s="235">
        <v>5940477</v>
      </c>
      <c r="ET230" s="254"/>
      <c r="EU230" s="254"/>
      <c r="EV230" s="254"/>
      <c r="EW230" s="254"/>
      <c r="EY230" s="397">
        <v>55.094546540700087</v>
      </c>
      <c r="EZ230" s="226">
        <v>6.8865542973817861E-2</v>
      </c>
      <c r="FA230" s="397">
        <v>-2.5690665760335678</v>
      </c>
      <c r="FB230" s="226">
        <v>0.17601113212695491</v>
      </c>
      <c r="FC230" s="221">
        <v>-4.6586760199102554E-3</v>
      </c>
      <c r="FD230" s="226">
        <v>1.3747417930455818E-2</v>
      </c>
      <c r="FE230" s="221">
        <v>4872.0213524763321</v>
      </c>
      <c r="FF230" s="226">
        <v>0.32670376965085351</v>
      </c>
      <c r="FG230" s="221">
        <v>-1.7019919154906235E-2</v>
      </c>
      <c r="FH230" s="226">
        <v>0</v>
      </c>
      <c r="FI230" s="232"/>
      <c r="FJ230" s="393">
        <v>259.5</v>
      </c>
      <c r="FK230" s="430"/>
      <c r="FL230" s="468">
        <v>1.1446582614465826</v>
      </c>
      <c r="FM230" s="469">
        <v>111518.071873236</v>
      </c>
      <c r="FN230" s="472">
        <v>15.346715328467154</v>
      </c>
      <c r="FO230" s="386">
        <v>78636.783686682014</v>
      </c>
      <c r="FQ230" s="390">
        <v>508.99</v>
      </c>
      <c r="FR230" s="391">
        <v>1534095.86</v>
      </c>
      <c r="FS230" s="392">
        <v>1.7970567298869478E-3</v>
      </c>
      <c r="FT230" s="278">
        <v>28752.907678191164</v>
      </c>
      <c r="FV230" s="555">
        <v>0</v>
      </c>
      <c r="FW230" s="551">
        <v>0</v>
      </c>
      <c r="FX230" s="547">
        <v>8382</v>
      </c>
      <c r="FY230" s="545">
        <v>9782</v>
      </c>
      <c r="FZ230" s="555">
        <v>0</v>
      </c>
    </row>
    <row r="231" spans="1:182" x14ac:dyDescent="0.2">
      <c r="A231" s="65">
        <v>228</v>
      </c>
      <c r="B231" s="65">
        <v>590</v>
      </c>
      <c r="C231" s="66">
        <v>1220</v>
      </c>
      <c r="D231" s="67" t="s">
        <v>63</v>
      </c>
      <c r="E231" s="75"/>
      <c r="F231" s="220">
        <v>2568</v>
      </c>
      <c r="G231" s="220">
        <v>5104525.333333333</v>
      </c>
      <c r="H231" s="214">
        <v>1.8</v>
      </c>
      <c r="I231" s="220">
        <v>2835847.4074074072</v>
      </c>
      <c r="J231" s="220">
        <v>659411.33333333337</v>
      </c>
      <c r="K231" s="209">
        <v>0</v>
      </c>
      <c r="L231" s="216">
        <v>1.65</v>
      </c>
      <c r="M231" s="220">
        <v>4679148.2222222211</v>
      </c>
      <c r="N231" s="220">
        <v>542737.33666666667</v>
      </c>
      <c r="O231" s="220">
        <v>2501.6666666666665</v>
      </c>
      <c r="P231" s="220">
        <v>5224387.225555555</v>
      </c>
      <c r="Q231" s="221">
        <v>2034.4187015403252</v>
      </c>
      <c r="R231" s="221">
        <v>2681.4037114060652</v>
      </c>
      <c r="S231" s="221">
        <v>75.871406192449982</v>
      </c>
      <c r="T231" s="381">
        <v>2034.4187015403252</v>
      </c>
      <c r="U231" s="222">
        <v>2746.534559255173</v>
      </c>
      <c r="V231" s="222">
        <v>74.072204723760521</v>
      </c>
      <c r="W231" s="223">
        <v>614739.2769740317</v>
      </c>
      <c r="X231" s="224">
        <v>239.38445365032388</v>
      </c>
      <c r="Y231" s="225">
        <v>84.798985901243483</v>
      </c>
      <c r="Z231" s="223">
        <v>82700</v>
      </c>
      <c r="AA231" s="224">
        <v>32.204049844236764</v>
      </c>
      <c r="AB231" s="226">
        <v>86.000000493236797</v>
      </c>
      <c r="AC231" s="227">
        <v>0</v>
      </c>
      <c r="AD231" s="228">
        <v>0</v>
      </c>
      <c r="AE231" s="229">
        <v>82700</v>
      </c>
      <c r="AF231" s="230">
        <v>32.204049844236764</v>
      </c>
      <c r="AG231" s="231">
        <v>86.000000493236797</v>
      </c>
      <c r="AH231" s="223">
        <v>697439.2769740317</v>
      </c>
      <c r="AI231" s="224">
        <v>271.58850349456065</v>
      </c>
      <c r="AJ231" s="226">
        <v>86.000000493236797</v>
      </c>
      <c r="AK231" s="232">
        <v>0</v>
      </c>
      <c r="AL231" s="444">
        <v>0.34579439252336447</v>
      </c>
      <c r="AM231" s="232">
        <v>0</v>
      </c>
      <c r="AN231" s="232">
        <v>6.4587227414330215</v>
      </c>
      <c r="AO231" s="232">
        <v>0</v>
      </c>
      <c r="AP231" s="223">
        <v>0</v>
      </c>
      <c r="AQ231" s="224">
        <v>75.871406192449982</v>
      </c>
      <c r="AR231" s="224">
        <v>0</v>
      </c>
      <c r="AS231" s="233">
        <v>0</v>
      </c>
      <c r="AT231" s="234">
        <v>0</v>
      </c>
      <c r="AU231" s="254"/>
      <c r="AV231" s="221">
        <v>590.55999999999995</v>
      </c>
      <c r="AW231" s="221">
        <v>1516558.0799999998</v>
      </c>
      <c r="AX231" s="271">
        <v>1.7923436827191905E-3</v>
      </c>
      <c r="AY231" s="298">
        <v>28229.413002827248</v>
      </c>
      <c r="AZ231" s="213"/>
      <c r="BA231" s="221">
        <v>79.374545780100519</v>
      </c>
      <c r="BB231" s="272">
        <v>0.6513592828005067</v>
      </c>
      <c r="BC231" s="221">
        <v>-3.841641730042836</v>
      </c>
      <c r="BD231" s="272">
        <v>2.6704317296126479E-2</v>
      </c>
      <c r="BE231" s="221">
        <v>6.6347310871302037E-2</v>
      </c>
      <c r="BF231" s="272">
        <v>0.11386865020563242</v>
      </c>
      <c r="BG231" s="221">
        <v>1755.2432761602822</v>
      </c>
      <c r="BH231" s="272">
        <v>-0.53843393370211468</v>
      </c>
      <c r="BI231" s="221">
        <v>0.33259154600109508</v>
      </c>
      <c r="BJ231" s="445">
        <v>0</v>
      </c>
      <c r="BL231" s="412">
        <v>446</v>
      </c>
      <c r="BM231" s="425"/>
      <c r="BN231" s="235">
        <v>2549</v>
      </c>
      <c r="BO231" s="302">
        <v>1.8</v>
      </c>
      <c r="BP231" s="232">
        <v>1.8</v>
      </c>
      <c r="BQ231" s="71">
        <v>402112010</v>
      </c>
      <c r="BR231" s="235">
        <v>2581</v>
      </c>
      <c r="BS231" s="302">
        <v>1.8</v>
      </c>
      <c r="BT231" s="232">
        <v>1.8</v>
      </c>
      <c r="BU231" s="71">
        <v>501403960</v>
      </c>
      <c r="BV231" s="235">
        <v>2564</v>
      </c>
      <c r="BW231" s="302">
        <v>1.8</v>
      </c>
      <c r="BX231" s="232">
        <v>1.8</v>
      </c>
      <c r="BY231" s="71">
        <v>514156130</v>
      </c>
      <c r="BZ231" s="463">
        <v>-45922</v>
      </c>
      <c r="CA231" s="235">
        <v>4546793</v>
      </c>
      <c r="CB231" s="235">
        <v>91586</v>
      </c>
      <c r="CC231" s="235">
        <v>-191602</v>
      </c>
      <c r="CD231" s="235">
        <v>-2430</v>
      </c>
      <c r="CE231" s="235">
        <v>0</v>
      </c>
      <c r="CF231" s="235">
        <v>524507</v>
      </c>
      <c r="CG231" s="235">
        <v>25311</v>
      </c>
      <c r="CH231" s="235">
        <v>-36491</v>
      </c>
      <c r="CI231" s="235">
        <v>61479</v>
      </c>
      <c r="CJ231" s="235">
        <v>0</v>
      </c>
      <c r="CK231" s="235">
        <v>89853</v>
      </c>
      <c r="CL231" s="235">
        <v>97793</v>
      </c>
      <c r="CM231" s="235">
        <v>-60666</v>
      </c>
      <c r="CN231" s="235">
        <v>0</v>
      </c>
      <c r="CO231" s="235">
        <v>0</v>
      </c>
      <c r="CP231" s="235">
        <v>6715</v>
      </c>
      <c r="CQ231" s="235">
        <v>714</v>
      </c>
      <c r="CR231" s="235">
        <v>-274</v>
      </c>
      <c r="CS231" s="235">
        <v>0</v>
      </c>
      <c r="CT231" s="235">
        <v>85</v>
      </c>
      <c r="CU231" s="235">
        <v>12004</v>
      </c>
      <c r="CV231" s="235">
        <v>0</v>
      </c>
      <c r="CW231" s="235">
        <v>5119455</v>
      </c>
      <c r="CX231" s="463">
        <v>-28287</v>
      </c>
      <c r="CY231" s="544">
        <v>4763468</v>
      </c>
      <c r="CZ231" s="544">
        <v>80117</v>
      </c>
      <c r="DA231" s="544">
        <v>-180410</v>
      </c>
      <c r="DB231" s="544">
        <v>-2634</v>
      </c>
      <c r="DC231" s="544">
        <v>0</v>
      </c>
      <c r="DD231" s="544">
        <v>496900</v>
      </c>
      <c r="DE231" s="544">
        <v>25751</v>
      </c>
      <c r="DF231" s="544">
        <v>-48059</v>
      </c>
      <c r="DG231" s="544">
        <v>96491</v>
      </c>
      <c r="DH231" s="544">
        <v>1784</v>
      </c>
      <c r="DI231" s="544">
        <v>22495</v>
      </c>
      <c r="DJ231" s="544">
        <v>8634</v>
      </c>
      <c r="DK231" s="544">
        <v>-6879</v>
      </c>
      <c r="DL231" s="544">
        <v>0</v>
      </c>
      <c r="DM231" s="544">
        <v>0</v>
      </c>
      <c r="DN231" s="544">
        <v>1845</v>
      </c>
      <c r="DO231" s="544">
        <v>1442</v>
      </c>
      <c r="DP231" s="544">
        <v>-184</v>
      </c>
      <c r="DQ231" s="544">
        <v>0</v>
      </c>
      <c r="DR231" s="544">
        <v>-49</v>
      </c>
      <c r="DS231" s="544">
        <v>13153</v>
      </c>
      <c r="DT231" s="544">
        <v>0</v>
      </c>
      <c r="DU231" s="544">
        <v>5245578</v>
      </c>
      <c r="DV231" s="463">
        <v>-43790</v>
      </c>
      <c r="DW231" s="235">
        <v>4583824</v>
      </c>
      <c r="DX231" s="235">
        <v>65804</v>
      </c>
      <c r="DY231" s="235">
        <v>-160358</v>
      </c>
      <c r="DZ231" s="235">
        <v>-3402</v>
      </c>
      <c r="EA231" s="235">
        <v>0</v>
      </c>
      <c r="EB231" s="235">
        <v>640147</v>
      </c>
      <c r="EC231" s="235">
        <v>21318</v>
      </c>
      <c r="ED231" s="235">
        <v>-46062</v>
      </c>
      <c r="EE231" s="235">
        <v>73398</v>
      </c>
      <c r="EF231" s="235">
        <v>0</v>
      </c>
      <c r="EG231" s="235">
        <v>53358</v>
      </c>
      <c r="EH231" s="235">
        <v>147207</v>
      </c>
      <c r="EI231" s="235">
        <v>-20799</v>
      </c>
      <c r="EJ231" s="235">
        <v>0</v>
      </c>
      <c r="EK231" s="235">
        <v>0</v>
      </c>
      <c r="EL231" s="235">
        <v>1009</v>
      </c>
      <c r="EM231" s="235">
        <v>130</v>
      </c>
      <c r="EN231" s="235">
        <v>-145</v>
      </c>
      <c r="EO231" s="235">
        <v>0</v>
      </c>
      <c r="EP231" s="235">
        <v>0</v>
      </c>
      <c r="EQ231" s="235">
        <v>11948</v>
      </c>
      <c r="ER231" s="235">
        <v>0</v>
      </c>
      <c r="ES231" s="235">
        <v>5323587</v>
      </c>
      <c r="ET231" s="254"/>
      <c r="EU231" s="254"/>
      <c r="EV231" s="254"/>
      <c r="EW231" s="254"/>
      <c r="EY231" s="397">
        <v>80.113518950370619</v>
      </c>
      <c r="EZ231" s="226">
        <v>0.65845901824735364</v>
      </c>
      <c r="FA231" s="397">
        <v>-5.3375666118333314</v>
      </c>
      <c r="FB231" s="226">
        <v>-1.7948261325361783E-2</v>
      </c>
      <c r="FC231" s="221">
        <v>1.6315282369234925E-3</v>
      </c>
      <c r="FD231" s="226">
        <v>2.9373992721381206E-2</v>
      </c>
      <c r="FE231" s="221">
        <v>1869.4071026407457</v>
      </c>
      <c r="FF231" s="226">
        <v>-0.52912428769953745</v>
      </c>
      <c r="FG231" s="221">
        <v>0.29975225933572763</v>
      </c>
      <c r="FH231" s="226">
        <v>0</v>
      </c>
      <c r="FI231" s="232"/>
      <c r="FJ231" s="393">
        <v>446</v>
      </c>
      <c r="FK231" s="430"/>
      <c r="FL231" s="468">
        <v>0.34624382635820122</v>
      </c>
      <c r="FM231" s="469">
        <v>0</v>
      </c>
      <c r="FN231" s="472">
        <v>6.4671172342084748</v>
      </c>
      <c r="FO231" s="386">
        <v>0</v>
      </c>
      <c r="FQ231" s="390">
        <v>571.21</v>
      </c>
      <c r="FR231" s="391">
        <v>1464963.2466666666</v>
      </c>
      <c r="FS231" s="392">
        <v>1.7160740277725316E-3</v>
      </c>
      <c r="FT231" s="278">
        <v>27457.184444360504</v>
      </c>
      <c r="FV231" s="555">
        <v>0</v>
      </c>
      <c r="FW231" s="551">
        <v>0</v>
      </c>
      <c r="FX231" s="547">
        <v>7505</v>
      </c>
      <c r="FY231" s="545">
        <v>7361</v>
      </c>
      <c r="FZ231" s="555">
        <v>0</v>
      </c>
    </row>
    <row r="232" spans="1:182" x14ac:dyDescent="0.2">
      <c r="A232" s="65">
        <v>229</v>
      </c>
      <c r="B232" s="65">
        <v>704</v>
      </c>
      <c r="C232" s="66">
        <v>6524</v>
      </c>
      <c r="D232" s="67" t="s">
        <v>334</v>
      </c>
      <c r="E232" s="75"/>
      <c r="F232" s="220">
        <v>198.66666666666666</v>
      </c>
      <c r="G232" s="220">
        <v>401382</v>
      </c>
      <c r="H232" s="214">
        <v>1.9400000000000002</v>
      </c>
      <c r="I232" s="220">
        <v>206897.93814432991</v>
      </c>
      <c r="J232" s="220">
        <v>24865.333333333332</v>
      </c>
      <c r="K232" s="209">
        <v>0</v>
      </c>
      <c r="L232" s="216">
        <v>1.65</v>
      </c>
      <c r="M232" s="220">
        <v>341381.59793814429</v>
      </c>
      <c r="N232" s="220">
        <v>27702.793333333335</v>
      </c>
      <c r="O232" s="220">
        <v>100.33333333333333</v>
      </c>
      <c r="P232" s="220">
        <v>369184.724604811</v>
      </c>
      <c r="Q232" s="221">
        <v>1858.3123721718675</v>
      </c>
      <c r="R232" s="221">
        <v>2681.4037114060652</v>
      </c>
      <c r="S232" s="221">
        <v>69.303714478615831</v>
      </c>
      <c r="T232" s="381">
        <v>1858.3123721718675</v>
      </c>
      <c r="U232" s="222">
        <v>2746.534559255173</v>
      </c>
      <c r="V232" s="222">
        <v>67.660258120903435</v>
      </c>
      <c r="W232" s="223">
        <v>60502.700709308425</v>
      </c>
      <c r="X232" s="224">
        <v>304.54379551665318</v>
      </c>
      <c r="Y232" s="225">
        <v>80.661340121527971</v>
      </c>
      <c r="Z232" s="223">
        <v>28439</v>
      </c>
      <c r="AA232" s="224">
        <v>143.1493288590604</v>
      </c>
      <c r="AB232" s="226">
        <v>85.999936777083292</v>
      </c>
      <c r="AC232" s="227">
        <v>0</v>
      </c>
      <c r="AD232" s="228">
        <v>0</v>
      </c>
      <c r="AE232" s="229">
        <v>28439</v>
      </c>
      <c r="AF232" s="230">
        <v>143.1493288590604</v>
      </c>
      <c r="AG232" s="231">
        <v>85.999936777083292</v>
      </c>
      <c r="AH232" s="223">
        <v>88941.700709308425</v>
      </c>
      <c r="AI232" s="224">
        <v>447.69312437571358</v>
      </c>
      <c r="AJ232" s="226">
        <v>85.999936777083292</v>
      </c>
      <c r="AK232" s="232">
        <v>0</v>
      </c>
      <c r="AL232" s="444">
        <v>4.5604026845637584</v>
      </c>
      <c r="AM232" s="232">
        <v>52325.286577235711</v>
      </c>
      <c r="AN232" s="232">
        <v>66.045302013422827</v>
      </c>
      <c r="AO232" s="232">
        <v>85948.669365940747</v>
      </c>
      <c r="AP232" s="223">
        <v>138273.95594317646</v>
      </c>
      <c r="AQ232" s="224">
        <v>69.303714478615831</v>
      </c>
      <c r="AR232" s="224">
        <v>0</v>
      </c>
      <c r="AS232" s="233">
        <v>0</v>
      </c>
      <c r="AT232" s="234">
        <v>138273.95594317646</v>
      </c>
      <c r="AU232" s="254"/>
      <c r="AV232" s="221">
        <v>1150.3599999999999</v>
      </c>
      <c r="AW232" s="221">
        <v>228538.18666666665</v>
      </c>
      <c r="AX232" s="271">
        <v>2.7009778295606002E-4</v>
      </c>
      <c r="AY232" s="298">
        <v>4254.0400815579451</v>
      </c>
      <c r="AZ232" s="213"/>
      <c r="BA232" s="221">
        <v>58.881958263260721</v>
      </c>
      <c r="BB232" s="272">
        <v>0.16127302759782652</v>
      </c>
      <c r="BC232" s="221">
        <v>-7.4443507093840013</v>
      </c>
      <c r="BD232" s="272">
        <v>-0.32308126759031403</v>
      </c>
      <c r="BE232" s="221">
        <v>0.12042006948511939</v>
      </c>
      <c r="BF232" s="272">
        <v>0.23797583595792637</v>
      </c>
      <c r="BG232" s="221">
        <v>14934.677991644241</v>
      </c>
      <c r="BH232" s="272">
        <v>3.2319920761302963</v>
      </c>
      <c r="BI232" s="221">
        <v>-0.78895612004121429</v>
      </c>
      <c r="BJ232" s="445">
        <v>0</v>
      </c>
      <c r="BL232" s="412">
        <v>34.1</v>
      </c>
      <c r="BM232" s="425"/>
      <c r="BN232" s="235">
        <v>203</v>
      </c>
      <c r="BO232" s="302">
        <v>1.94</v>
      </c>
      <c r="BP232" s="232">
        <v>1.94</v>
      </c>
      <c r="BQ232" s="71">
        <v>22565070</v>
      </c>
      <c r="BR232" s="235">
        <v>199</v>
      </c>
      <c r="BS232" s="302">
        <v>1.94</v>
      </c>
      <c r="BT232" s="232">
        <v>1.94</v>
      </c>
      <c r="BU232" s="71">
        <v>22125320</v>
      </c>
      <c r="BV232" s="235">
        <v>192</v>
      </c>
      <c r="BW232" s="302">
        <v>1.94</v>
      </c>
      <c r="BX232" s="232">
        <v>1.94</v>
      </c>
      <c r="BY232" s="71">
        <v>23189630</v>
      </c>
      <c r="BZ232" s="463">
        <v>-16502</v>
      </c>
      <c r="CA232" s="235">
        <v>395394</v>
      </c>
      <c r="CB232" s="235">
        <v>6431</v>
      </c>
      <c r="CC232" s="235">
        <v>-23247</v>
      </c>
      <c r="CD232" s="235">
        <v>0</v>
      </c>
      <c r="CE232" s="235">
        <v>0</v>
      </c>
      <c r="CF232" s="235">
        <v>21245</v>
      </c>
      <c r="CG232" s="235">
        <v>517</v>
      </c>
      <c r="CH232" s="235">
        <v>-1365</v>
      </c>
      <c r="CI232" s="235">
        <v>6277</v>
      </c>
      <c r="CJ232" s="235">
        <v>2175</v>
      </c>
      <c r="CK232" s="235">
        <v>-8632</v>
      </c>
      <c r="CL232" s="235">
        <v>9691</v>
      </c>
      <c r="CM232" s="235">
        <v>0</v>
      </c>
      <c r="CN232" s="235">
        <v>0</v>
      </c>
      <c r="CO232" s="235">
        <v>0</v>
      </c>
      <c r="CP232" s="235">
        <v>677</v>
      </c>
      <c r="CQ232" s="235">
        <v>37</v>
      </c>
      <c r="CR232" s="235">
        <v>0</v>
      </c>
      <c r="CS232" s="235">
        <v>0</v>
      </c>
      <c r="CT232" s="235">
        <v>15</v>
      </c>
      <c r="CU232" s="235">
        <v>5505</v>
      </c>
      <c r="CV232" s="235">
        <v>0</v>
      </c>
      <c r="CW232" s="235">
        <v>398218</v>
      </c>
      <c r="CX232" s="463">
        <v>-12295</v>
      </c>
      <c r="CY232" s="544">
        <v>399499</v>
      </c>
      <c r="CZ232" s="544">
        <v>7204</v>
      </c>
      <c r="DA232" s="544">
        <v>-7812</v>
      </c>
      <c r="DB232" s="544">
        <v>0</v>
      </c>
      <c r="DC232" s="544">
        <v>0</v>
      </c>
      <c r="DD232" s="544">
        <v>21259</v>
      </c>
      <c r="DE232" s="544">
        <v>445</v>
      </c>
      <c r="DF232" s="544">
        <v>-2445</v>
      </c>
      <c r="DG232" s="544">
        <v>1683</v>
      </c>
      <c r="DH232" s="544">
        <v>0</v>
      </c>
      <c r="DI232" s="544">
        <v>474</v>
      </c>
      <c r="DJ232" s="544">
        <v>677</v>
      </c>
      <c r="DK232" s="544">
        <v>0</v>
      </c>
      <c r="DL232" s="544">
        <v>0</v>
      </c>
      <c r="DM232" s="544">
        <v>0</v>
      </c>
      <c r="DN232" s="544">
        <v>170</v>
      </c>
      <c r="DO232" s="544">
        <v>0</v>
      </c>
      <c r="DP232" s="544">
        <v>0</v>
      </c>
      <c r="DQ232" s="544">
        <v>0</v>
      </c>
      <c r="DR232" s="544">
        <v>4</v>
      </c>
      <c r="DS232" s="544">
        <v>5936</v>
      </c>
      <c r="DT232" s="544">
        <v>0</v>
      </c>
      <c r="DU232" s="544">
        <v>414799</v>
      </c>
      <c r="DV232" s="463">
        <v>-13487</v>
      </c>
      <c r="DW232" s="235">
        <v>388974</v>
      </c>
      <c r="DX232" s="235">
        <v>5162</v>
      </c>
      <c r="DY232" s="235">
        <v>-1491</v>
      </c>
      <c r="DZ232" s="235">
        <v>0</v>
      </c>
      <c r="EA232" s="235">
        <v>0</v>
      </c>
      <c r="EB232" s="235">
        <v>48585</v>
      </c>
      <c r="EC232" s="235">
        <v>603</v>
      </c>
      <c r="ED232" s="235">
        <v>-2457</v>
      </c>
      <c r="EE232" s="235">
        <v>-3203</v>
      </c>
      <c r="EF232" s="235">
        <v>1310</v>
      </c>
      <c r="EG232" s="235">
        <v>686</v>
      </c>
      <c r="EH232" s="235">
        <v>2728</v>
      </c>
      <c r="EI232" s="235">
        <v>0</v>
      </c>
      <c r="EJ232" s="235">
        <v>0</v>
      </c>
      <c r="EK232" s="235">
        <v>0</v>
      </c>
      <c r="EL232" s="235">
        <v>39</v>
      </c>
      <c r="EM232" s="235">
        <v>0</v>
      </c>
      <c r="EN232" s="235">
        <v>0</v>
      </c>
      <c r="EO232" s="235">
        <v>0</v>
      </c>
      <c r="EP232" s="235">
        <v>0</v>
      </c>
      <c r="EQ232" s="235">
        <v>4321</v>
      </c>
      <c r="ER232" s="235">
        <v>0</v>
      </c>
      <c r="ES232" s="235">
        <v>431770</v>
      </c>
      <c r="ET232" s="254"/>
      <c r="EU232" s="254"/>
      <c r="EV232" s="254"/>
      <c r="EW232" s="254"/>
      <c r="EY232" s="397">
        <v>46.682209487894028</v>
      </c>
      <c r="EZ232" s="226">
        <v>-0.1293783719608792</v>
      </c>
      <c r="FA232" s="397">
        <v>-8.9040390314214264</v>
      </c>
      <c r="FB232" s="226">
        <v>-0.2678131044977009</v>
      </c>
      <c r="FC232" s="221">
        <v>4.8983878732388041E-2</v>
      </c>
      <c r="FD232" s="226">
        <v>0.14701008470354446</v>
      </c>
      <c r="FE232" s="221">
        <v>15703.81201260815</v>
      </c>
      <c r="FF232" s="226">
        <v>3.414063512513037</v>
      </c>
      <c r="FG232" s="221">
        <v>-0.91606122606701812</v>
      </c>
      <c r="FH232" s="226">
        <v>0</v>
      </c>
      <c r="FI232" s="232"/>
      <c r="FJ232" s="393">
        <v>34.1</v>
      </c>
      <c r="FK232" s="430"/>
      <c r="FL232" s="468">
        <v>4.5757575757575761</v>
      </c>
      <c r="FM232" s="469">
        <v>52132.128488078364</v>
      </c>
      <c r="FN232" s="472">
        <v>66.267676767676761</v>
      </c>
      <c r="FO232" s="386">
        <v>84506.779282930976</v>
      </c>
      <c r="FQ232" s="390">
        <v>858.67</v>
      </c>
      <c r="FR232" s="391">
        <v>170016.66</v>
      </c>
      <c r="FS232" s="392">
        <v>1.9915938176503587E-4</v>
      </c>
      <c r="FT232" s="278">
        <v>3186.550108240574</v>
      </c>
      <c r="FV232" s="555">
        <v>0</v>
      </c>
      <c r="FW232" s="551">
        <v>0</v>
      </c>
      <c r="FX232" s="547">
        <v>301</v>
      </c>
      <c r="FY232" s="545">
        <v>343</v>
      </c>
      <c r="FZ232" s="555">
        <v>0</v>
      </c>
    </row>
    <row r="233" spans="1:182" x14ac:dyDescent="0.2">
      <c r="A233" s="65">
        <v>230</v>
      </c>
      <c r="B233" s="65">
        <v>337</v>
      </c>
      <c r="C233" s="66">
        <v>4117</v>
      </c>
      <c r="D233" s="67" t="s">
        <v>190</v>
      </c>
      <c r="E233" s="75"/>
      <c r="F233" s="220">
        <v>4086</v>
      </c>
      <c r="G233" s="220">
        <v>6688685</v>
      </c>
      <c r="H233" s="214">
        <v>1.61</v>
      </c>
      <c r="I233" s="220">
        <v>4154462.7329192548</v>
      </c>
      <c r="J233" s="220">
        <v>893612.33333333337</v>
      </c>
      <c r="K233" s="209">
        <v>0</v>
      </c>
      <c r="L233" s="216">
        <v>1.65</v>
      </c>
      <c r="M233" s="220">
        <v>6854863.5093167694</v>
      </c>
      <c r="N233" s="220">
        <v>889514.23333333328</v>
      </c>
      <c r="O233" s="220">
        <v>2192.6666666666665</v>
      </c>
      <c r="P233" s="220">
        <v>7746570.4093167698</v>
      </c>
      <c r="Q233" s="221">
        <v>1895.8811574441434</v>
      </c>
      <c r="R233" s="221">
        <v>2681.4037114060652</v>
      </c>
      <c r="S233" s="221">
        <v>70.70480097344192</v>
      </c>
      <c r="T233" s="381">
        <v>1895.8811574441434</v>
      </c>
      <c r="U233" s="222">
        <v>2746.534559255173</v>
      </c>
      <c r="V233" s="222">
        <v>69.028119491723544</v>
      </c>
      <c r="W233" s="223">
        <v>1187568.7075307127</v>
      </c>
      <c r="X233" s="224">
        <v>290.64334496591107</v>
      </c>
      <c r="Y233" s="225">
        <v>81.544024613268391</v>
      </c>
      <c r="Z233" s="223">
        <v>488206</v>
      </c>
      <c r="AA233" s="224">
        <v>119.48262359275576</v>
      </c>
      <c r="AB233" s="226">
        <v>85.999997545822524</v>
      </c>
      <c r="AC233" s="227">
        <v>0</v>
      </c>
      <c r="AD233" s="228">
        <v>0</v>
      </c>
      <c r="AE233" s="229">
        <v>488206</v>
      </c>
      <c r="AF233" s="230">
        <v>119.48262359275576</v>
      </c>
      <c r="AG233" s="231">
        <v>85.999997545822524</v>
      </c>
      <c r="AH233" s="223">
        <v>1675774.7075307127</v>
      </c>
      <c r="AI233" s="224">
        <v>410.12596855866684</v>
      </c>
      <c r="AJ233" s="226">
        <v>85.999997545822524</v>
      </c>
      <c r="AK233" s="232">
        <v>0</v>
      </c>
      <c r="AL233" s="444">
        <v>0.19187469407733726</v>
      </c>
      <c r="AM233" s="232">
        <v>0</v>
      </c>
      <c r="AN233" s="232">
        <v>8.3365149290259417</v>
      </c>
      <c r="AO233" s="232">
        <v>0</v>
      </c>
      <c r="AP233" s="223">
        <v>0</v>
      </c>
      <c r="AQ233" s="224">
        <v>70.70480097344192</v>
      </c>
      <c r="AR233" s="224">
        <v>0</v>
      </c>
      <c r="AS233" s="233">
        <v>0</v>
      </c>
      <c r="AT233" s="234">
        <v>0</v>
      </c>
      <c r="AU233" s="254"/>
      <c r="AV233" s="221">
        <v>774.64</v>
      </c>
      <c r="AW233" s="221">
        <v>3165179.04</v>
      </c>
      <c r="AX233" s="271">
        <v>3.7407658380081248E-3</v>
      </c>
      <c r="AY233" s="298">
        <v>58917.061948627968</v>
      </c>
      <c r="AZ233" s="213"/>
      <c r="BA233" s="221">
        <v>123.25543138130662</v>
      </c>
      <c r="BB233" s="272">
        <v>1.7007835627554029</v>
      </c>
      <c r="BC233" s="221">
        <v>-5.7842140159671613</v>
      </c>
      <c r="BD233" s="272">
        <v>-0.16189925493592441</v>
      </c>
      <c r="BE233" s="221">
        <v>-0.55850706410235806</v>
      </c>
      <c r="BF233" s="272">
        <v>-1.3202900642930449</v>
      </c>
      <c r="BG233" s="221">
        <v>2383.3064005115516</v>
      </c>
      <c r="BH233" s="272">
        <v>-0.35875509382831533</v>
      </c>
      <c r="BI233" s="221">
        <v>0.14433733433868723</v>
      </c>
      <c r="BJ233" s="445">
        <v>0</v>
      </c>
      <c r="BL233" s="412">
        <v>671.85</v>
      </c>
      <c r="BM233" s="425"/>
      <c r="BN233" s="235">
        <v>4069</v>
      </c>
      <c r="BO233" s="302">
        <v>1.61</v>
      </c>
      <c r="BP233" s="232">
        <v>1.61</v>
      </c>
      <c r="BQ233" s="71">
        <v>704625960</v>
      </c>
      <c r="BR233" s="235">
        <v>4113</v>
      </c>
      <c r="BS233" s="302">
        <v>1.61</v>
      </c>
      <c r="BT233" s="232">
        <v>1.61</v>
      </c>
      <c r="BU233" s="71">
        <v>732292520</v>
      </c>
      <c r="BV233" s="235">
        <v>4220</v>
      </c>
      <c r="BW233" s="302">
        <v>1.61</v>
      </c>
      <c r="BX233" s="232">
        <v>1.61</v>
      </c>
      <c r="BY233" s="71">
        <v>710578730</v>
      </c>
      <c r="BZ233" s="463">
        <v>-107160</v>
      </c>
      <c r="CA233" s="235">
        <v>5540513</v>
      </c>
      <c r="CB233" s="235">
        <v>75003</v>
      </c>
      <c r="CC233" s="235">
        <v>-73614</v>
      </c>
      <c r="CD233" s="235">
        <v>-64</v>
      </c>
      <c r="CE233" s="235">
        <v>0</v>
      </c>
      <c r="CF233" s="235">
        <v>449915</v>
      </c>
      <c r="CG233" s="235">
        <v>20575</v>
      </c>
      <c r="CH233" s="235">
        <v>-11513</v>
      </c>
      <c r="CI233" s="235">
        <v>132729</v>
      </c>
      <c r="CJ233" s="235">
        <v>45709</v>
      </c>
      <c r="CK233" s="235">
        <v>188310</v>
      </c>
      <c r="CL233" s="235">
        <v>48826</v>
      </c>
      <c r="CM233" s="235">
        <v>-1532</v>
      </c>
      <c r="CN233" s="235">
        <v>0</v>
      </c>
      <c r="CO233" s="235">
        <v>0</v>
      </c>
      <c r="CP233" s="235">
        <v>26605</v>
      </c>
      <c r="CQ233" s="235">
        <v>1984</v>
      </c>
      <c r="CR233" s="235">
        <v>-2571</v>
      </c>
      <c r="CS233" s="235">
        <v>0</v>
      </c>
      <c r="CT233" s="235">
        <v>6490</v>
      </c>
      <c r="CU233" s="235">
        <v>26941</v>
      </c>
      <c r="CV233" s="235">
        <v>0</v>
      </c>
      <c r="CW233" s="235">
        <v>6367146</v>
      </c>
      <c r="CX233" s="463">
        <v>-106910</v>
      </c>
      <c r="CY233" s="544">
        <v>5987141</v>
      </c>
      <c r="CZ233" s="544">
        <v>53040</v>
      </c>
      <c r="DA233" s="544">
        <v>-50519</v>
      </c>
      <c r="DB233" s="544">
        <v>-700</v>
      </c>
      <c r="DC233" s="544">
        <v>0</v>
      </c>
      <c r="DD233" s="544">
        <v>441175</v>
      </c>
      <c r="DE233" s="544">
        <v>13513</v>
      </c>
      <c r="DF233" s="544">
        <v>-9934</v>
      </c>
      <c r="DG233" s="544">
        <v>150459</v>
      </c>
      <c r="DH233" s="544">
        <v>31209</v>
      </c>
      <c r="DI233" s="544">
        <v>343224</v>
      </c>
      <c r="DJ233" s="544">
        <v>29599</v>
      </c>
      <c r="DK233" s="544">
        <v>-20798</v>
      </c>
      <c r="DL233" s="544">
        <v>0</v>
      </c>
      <c r="DM233" s="544">
        <v>0</v>
      </c>
      <c r="DN233" s="544">
        <v>-11519</v>
      </c>
      <c r="DO233" s="544">
        <v>1979</v>
      </c>
      <c r="DP233" s="544">
        <v>-1277</v>
      </c>
      <c r="DQ233" s="544">
        <v>0</v>
      </c>
      <c r="DR233" s="544">
        <v>2861</v>
      </c>
      <c r="DS233" s="544">
        <v>29097</v>
      </c>
      <c r="DT233" s="544">
        <v>0</v>
      </c>
      <c r="DU233" s="544">
        <v>6881640</v>
      </c>
      <c r="DV233" s="463">
        <v>-127191</v>
      </c>
      <c r="DW233" s="235">
        <v>6211477</v>
      </c>
      <c r="DX233" s="235">
        <v>73311</v>
      </c>
      <c r="DY233" s="235">
        <v>-68707</v>
      </c>
      <c r="DZ233" s="235">
        <v>-1727</v>
      </c>
      <c r="EA233" s="235">
        <v>0</v>
      </c>
      <c r="EB233" s="235">
        <v>481536</v>
      </c>
      <c r="EC233" s="235">
        <v>17583</v>
      </c>
      <c r="ED233" s="235">
        <v>-17708</v>
      </c>
      <c r="EE233" s="235">
        <v>99627</v>
      </c>
      <c r="EF233" s="235">
        <v>25179</v>
      </c>
      <c r="EG233" s="235">
        <v>328880</v>
      </c>
      <c r="EH233" s="235">
        <v>57388</v>
      </c>
      <c r="EI233" s="235">
        <v>-16703</v>
      </c>
      <c r="EJ233" s="235">
        <v>0</v>
      </c>
      <c r="EK233" s="235">
        <v>0</v>
      </c>
      <c r="EL233" s="235">
        <v>4705</v>
      </c>
      <c r="EM233" s="235">
        <v>980</v>
      </c>
      <c r="EN233" s="235">
        <v>-486</v>
      </c>
      <c r="EO233" s="235">
        <v>0</v>
      </c>
      <c r="EP233" s="235">
        <v>2743</v>
      </c>
      <c r="EQ233" s="235">
        <v>20995</v>
      </c>
      <c r="ER233" s="235">
        <v>0</v>
      </c>
      <c r="ES233" s="235">
        <v>7091882</v>
      </c>
      <c r="ET233" s="254"/>
      <c r="EU233" s="254"/>
      <c r="EV233" s="254"/>
      <c r="EW233" s="254"/>
      <c r="EY233" s="397">
        <v>123.92908653819178</v>
      </c>
      <c r="EZ233" s="226">
        <v>1.6910103293955547</v>
      </c>
      <c r="FA233" s="397">
        <v>-12.599031189315395</v>
      </c>
      <c r="FB233" s="226">
        <v>-0.52668196073347384</v>
      </c>
      <c r="FC233" s="221">
        <v>-0.53921377896345402</v>
      </c>
      <c r="FD233" s="226">
        <v>-1.314232557750465</v>
      </c>
      <c r="FE233" s="221">
        <v>2474.5249091375922</v>
      </c>
      <c r="FF233" s="226">
        <v>-0.35664898660793592</v>
      </c>
      <c r="FG233" s="221">
        <v>5.1686199379887957E-2</v>
      </c>
      <c r="FH233" s="226">
        <v>0</v>
      </c>
      <c r="FI233" s="232"/>
      <c r="FJ233" s="393">
        <v>656.45</v>
      </c>
      <c r="FK233" s="430"/>
      <c r="FL233" s="468">
        <v>0.18964683115626513</v>
      </c>
      <c r="FM233" s="469">
        <v>0</v>
      </c>
      <c r="FN233" s="472">
        <v>8.2397194000967584</v>
      </c>
      <c r="FO233" s="386">
        <v>0</v>
      </c>
      <c r="FQ233" s="390">
        <v>784.56</v>
      </c>
      <c r="FR233" s="391">
        <v>3243371.0399999996</v>
      </c>
      <c r="FS233" s="392">
        <v>3.7993204381324827E-3</v>
      </c>
      <c r="FT233" s="278">
        <v>60789.127010119722</v>
      </c>
      <c r="FV233" s="555">
        <v>0</v>
      </c>
      <c r="FW233" s="551">
        <v>0</v>
      </c>
      <c r="FX233" s="547">
        <v>6578</v>
      </c>
      <c r="FY233" s="545">
        <v>9043</v>
      </c>
      <c r="FZ233" s="555">
        <v>0</v>
      </c>
    </row>
    <row r="234" spans="1:182" x14ac:dyDescent="0.2">
      <c r="A234" s="65">
        <v>231</v>
      </c>
      <c r="B234" s="65">
        <v>338</v>
      </c>
      <c r="C234" s="66">
        <v>4118</v>
      </c>
      <c r="D234" s="67" t="s">
        <v>191</v>
      </c>
      <c r="E234" s="75"/>
      <c r="F234" s="220">
        <v>1488</v>
      </c>
      <c r="G234" s="220">
        <v>2131980</v>
      </c>
      <c r="H234" s="214">
        <v>1.45</v>
      </c>
      <c r="I234" s="220">
        <v>1470357.4074074074</v>
      </c>
      <c r="J234" s="220">
        <v>254444.33333333334</v>
      </c>
      <c r="K234" s="209">
        <v>0</v>
      </c>
      <c r="L234" s="216">
        <v>1.65</v>
      </c>
      <c r="M234" s="220">
        <v>2426089.722222222</v>
      </c>
      <c r="N234" s="220">
        <v>304677.58666666667</v>
      </c>
      <c r="O234" s="220">
        <v>3436</v>
      </c>
      <c r="P234" s="220">
        <v>2734203.3088888885</v>
      </c>
      <c r="Q234" s="221">
        <v>1837.5022237156509</v>
      </c>
      <c r="R234" s="221">
        <v>2681.4037114060652</v>
      </c>
      <c r="S234" s="221">
        <v>68.527622897639233</v>
      </c>
      <c r="T234" s="381">
        <v>1837.5022237156509</v>
      </c>
      <c r="U234" s="222">
        <v>2746.534559255173</v>
      </c>
      <c r="V234" s="222">
        <v>66.902570642109794</v>
      </c>
      <c r="W234" s="223">
        <v>464618.40306283446</v>
      </c>
      <c r="X234" s="224">
        <v>312.24355044545325</v>
      </c>
      <c r="Y234" s="225">
        <v>80.172402425512715</v>
      </c>
      <c r="Z234" s="223">
        <v>232517</v>
      </c>
      <c r="AA234" s="224">
        <v>156.26142473118279</v>
      </c>
      <c r="AB234" s="226">
        <v>86.000000264155332</v>
      </c>
      <c r="AC234" s="227">
        <v>0</v>
      </c>
      <c r="AD234" s="228">
        <v>0</v>
      </c>
      <c r="AE234" s="229">
        <v>232517</v>
      </c>
      <c r="AF234" s="230">
        <v>156.26142473118279</v>
      </c>
      <c r="AG234" s="231">
        <v>86.000000264155332</v>
      </c>
      <c r="AH234" s="223">
        <v>697135.4030628344</v>
      </c>
      <c r="AI234" s="224">
        <v>468.50497517663604</v>
      </c>
      <c r="AJ234" s="226">
        <v>86.000000264155332</v>
      </c>
      <c r="AK234" s="232">
        <v>0</v>
      </c>
      <c r="AL234" s="444">
        <v>0.27419354838709675</v>
      </c>
      <c r="AM234" s="232">
        <v>0</v>
      </c>
      <c r="AN234" s="232">
        <v>10.231182795698924</v>
      </c>
      <c r="AO234" s="232">
        <v>0</v>
      </c>
      <c r="AP234" s="223">
        <v>0</v>
      </c>
      <c r="AQ234" s="224">
        <v>68.527622897639233</v>
      </c>
      <c r="AR234" s="224">
        <v>0</v>
      </c>
      <c r="AS234" s="233">
        <v>0</v>
      </c>
      <c r="AT234" s="234">
        <v>0</v>
      </c>
      <c r="AU234" s="254"/>
      <c r="AV234" s="221">
        <v>555.26</v>
      </c>
      <c r="AW234" s="221">
        <v>826226.88</v>
      </c>
      <c r="AX234" s="271">
        <v>9.764759743726972E-4</v>
      </c>
      <c r="AY234" s="298">
        <v>15379.496596369981</v>
      </c>
      <c r="AZ234" s="213"/>
      <c r="BA234" s="221">
        <v>3.2242385267801139</v>
      </c>
      <c r="BB234" s="272">
        <v>-1.1697977030435391</v>
      </c>
      <c r="BC234" s="221">
        <v>0.14109530671349754</v>
      </c>
      <c r="BD234" s="272">
        <v>0.41338667544359547</v>
      </c>
      <c r="BE234" s="221">
        <v>-0.26889236972142888</v>
      </c>
      <c r="BF234" s="272">
        <v>-0.65556968394716131</v>
      </c>
      <c r="BG234" s="221">
        <v>6305.0406186142527</v>
      </c>
      <c r="BH234" s="272">
        <v>0.76319049934739491</v>
      </c>
      <c r="BI234" s="221">
        <v>-0.54379280272362496</v>
      </c>
      <c r="BJ234" s="445">
        <v>0</v>
      </c>
      <c r="BL234" s="412">
        <v>165</v>
      </c>
      <c r="BM234" s="425"/>
      <c r="BN234" s="235">
        <v>1489</v>
      </c>
      <c r="BO234" s="302">
        <v>1.5</v>
      </c>
      <c r="BP234" s="232">
        <v>1.5</v>
      </c>
      <c r="BQ234" s="71">
        <v>249789420</v>
      </c>
      <c r="BR234" s="235">
        <v>1507</v>
      </c>
      <c r="BS234" s="302">
        <v>1.35</v>
      </c>
      <c r="BT234" s="232">
        <v>1.35</v>
      </c>
      <c r="BU234" s="71">
        <v>235652380</v>
      </c>
      <c r="BV234" s="235">
        <v>1535</v>
      </c>
      <c r="BW234" s="302">
        <v>1.35</v>
      </c>
      <c r="BX234" s="232">
        <v>1.35</v>
      </c>
      <c r="BY234" s="71">
        <v>246596509</v>
      </c>
      <c r="BZ234" s="463">
        <v>-50888</v>
      </c>
      <c r="CA234" s="235">
        <v>1797075</v>
      </c>
      <c r="CB234" s="235">
        <v>42769</v>
      </c>
      <c r="CC234" s="235">
        <v>-39688</v>
      </c>
      <c r="CD234" s="235">
        <v>-865</v>
      </c>
      <c r="CE234" s="235">
        <v>0</v>
      </c>
      <c r="CF234" s="235">
        <v>155696</v>
      </c>
      <c r="CG234" s="235">
        <v>19814</v>
      </c>
      <c r="CH234" s="235">
        <v>-17429</v>
      </c>
      <c r="CI234" s="235">
        <v>22201</v>
      </c>
      <c r="CJ234" s="235">
        <v>0</v>
      </c>
      <c r="CK234" s="235">
        <v>196047</v>
      </c>
      <c r="CL234" s="235">
        <v>170325</v>
      </c>
      <c r="CM234" s="235">
        <v>-49532</v>
      </c>
      <c r="CN234" s="235">
        <v>0</v>
      </c>
      <c r="CO234" s="235">
        <v>0</v>
      </c>
      <c r="CP234" s="235">
        <v>1398</v>
      </c>
      <c r="CQ234" s="235">
        <v>1854</v>
      </c>
      <c r="CR234" s="235">
        <v>-51</v>
      </c>
      <c r="CS234" s="235">
        <v>0</v>
      </c>
      <c r="CT234" s="235">
        <v>1600</v>
      </c>
      <c r="CU234" s="235">
        <v>8314</v>
      </c>
      <c r="CV234" s="235">
        <v>0</v>
      </c>
      <c r="CW234" s="235">
        <v>2258640</v>
      </c>
      <c r="CX234" s="463">
        <v>-32090</v>
      </c>
      <c r="CY234" s="544">
        <v>1669466</v>
      </c>
      <c r="CZ234" s="544">
        <v>53383</v>
      </c>
      <c r="DA234" s="544">
        <v>-40348</v>
      </c>
      <c r="DB234" s="544">
        <v>-297</v>
      </c>
      <c r="DC234" s="544">
        <v>0</v>
      </c>
      <c r="DD234" s="544">
        <v>151491</v>
      </c>
      <c r="DE234" s="544">
        <v>23743</v>
      </c>
      <c r="DF234" s="544">
        <v>-17518</v>
      </c>
      <c r="DG234" s="544">
        <v>22184</v>
      </c>
      <c r="DH234" s="544">
        <v>458</v>
      </c>
      <c r="DI234" s="544">
        <v>131171</v>
      </c>
      <c r="DJ234" s="544">
        <v>17593</v>
      </c>
      <c r="DK234" s="544">
        <v>-4981</v>
      </c>
      <c r="DL234" s="544">
        <v>0</v>
      </c>
      <c r="DM234" s="544">
        <v>0</v>
      </c>
      <c r="DN234" s="544">
        <v>2826</v>
      </c>
      <c r="DO234" s="544">
        <v>146</v>
      </c>
      <c r="DP234" s="544">
        <v>-191</v>
      </c>
      <c r="DQ234" s="544">
        <v>0</v>
      </c>
      <c r="DR234" s="544">
        <v>17</v>
      </c>
      <c r="DS234" s="544">
        <v>8962</v>
      </c>
      <c r="DT234" s="544">
        <v>0</v>
      </c>
      <c r="DU234" s="544">
        <v>1986015</v>
      </c>
      <c r="DV234" s="463">
        <v>-28525</v>
      </c>
      <c r="DW234" s="235">
        <v>1765754</v>
      </c>
      <c r="DX234" s="235">
        <v>41987</v>
      </c>
      <c r="DY234" s="235">
        <v>-46670</v>
      </c>
      <c r="DZ234" s="235">
        <v>-879</v>
      </c>
      <c r="EA234" s="235">
        <v>0</v>
      </c>
      <c r="EB234" s="235">
        <v>136653</v>
      </c>
      <c r="EC234" s="235">
        <v>17461</v>
      </c>
      <c r="ED234" s="235">
        <v>-15890</v>
      </c>
      <c r="EE234" s="235">
        <v>26035</v>
      </c>
      <c r="EF234" s="235">
        <v>611</v>
      </c>
      <c r="EG234" s="235">
        <v>255657</v>
      </c>
      <c r="EH234" s="235">
        <v>12953</v>
      </c>
      <c r="EI234" s="235">
        <v>-6362</v>
      </c>
      <c r="EJ234" s="235">
        <v>0</v>
      </c>
      <c r="EK234" s="235">
        <v>0</v>
      </c>
      <c r="EL234" s="235">
        <v>2844</v>
      </c>
      <c r="EM234" s="235">
        <v>1797</v>
      </c>
      <c r="EN234" s="235">
        <v>-66</v>
      </c>
      <c r="EO234" s="235">
        <v>0</v>
      </c>
      <c r="EP234" s="235">
        <v>422</v>
      </c>
      <c r="EQ234" s="235">
        <v>9043</v>
      </c>
      <c r="ER234" s="235">
        <v>0</v>
      </c>
      <c r="ES234" s="235">
        <v>2172825</v>
      </c>
      <c r="ET234" s="254"/>
      <c r="EU234" s="254"/>
      <c r="EV234" s="254"/>
      <c r="EW234" s="254"/>
      <c r="EY234" s="397">
        <v>3.5647223728639346</v>
      </c>
      <c r="EZ234" s="226">
        <v>-1.1454788199307671</v>
      </c>
      <c r="FA234" s="397">
        <v>4.8842977087930199</v>
      </c>
      <c r="FB234" s="226">
        <v>0.69818920587457045</v>
      </c>
      <c r="FC234" s="221">
        <v>-0.22689686868101258</v>
      </c>
      <c r="FD234" s="226">
        <v>-0.53835257711277174</v>
      </c>
      <c r="FE234" s="221">
        <v>6121.6462449691926</v>
      </c>
      <c r="FF234" s="226">
        <v>0.68288140526202679</v>
      </c>
      <c r="FG234" s="221">
        <v>-0.41713089910774881</v>
      </c>
      <c r="FH234" s="226">
        <v>0</v>
      </c>
      <c r="FI234" s="232"/>
      <c r="FJ234" s="393">
        <v>165</v>
      </c>
      <c r="FK234" s="430"/>
      <c r="FL234" s="468">
        <v>0.27013904215404988</v>
      </c>
      <c r="FM234" s="469">
        <v>0</v>
      </c>
      <c r="FN234" s="472">
        <v>10.079894063120724</v>
      </c>
      <c r="FO234" s="386">
        <v>0</v>
      </c>
      <c r="FQ234" s="390">
        <v>600.41999999999996</v>
      </c>
      <c r="FR234" s="391">
        <v>906834.33999999985</v>
      </c>
      <c r="FS234" s="392">
        <v>1.0622757000267168E-3</v>
      </c>
      <c r="FT234" s="278">
        <v>16996.411200427468</v>
      </c>
      <c r="FV234" s="555">
        <v>0</v>
      </c>
      <c r="FW234" s="551">
        <v>0</v>
      </c>
      <c r="FX234" s="547">
        <v>10308</v>
      </c>
      <c r="FY234" s="545">
        <v>12694</v>
      </c>
      <c r="FZ234" s="555">
        <v>0</v>
      </c>
    </row>
    <row r="235" spans="1:182" x14ac:dyDescent="0.2">
      <c r="A235" s="65">
        <v>232</v>
      </c>
      <c r="B235" s="65">
        <v>339</v>
      </c>
      <c r="C235" s="66">
        <v>4119</v>
      </c>
      <c r="D235" s="67" t="s">
        <v>192</v>
      </c>
      <c r="E235" s="75"/>
      <c r="F235" s="220">
        <v>397.66666666666669</v>
      </c>
      <c r="G235" s="220">
        <v>590351.66666666663</v>
      </c>
      <c r="H235" s="214">
        <v>1.9400000000000002</v>
      </c>
      <c r="I235" s="220">
        <v>304304.9828178694</v>
      </c>
      <c r="J235" s="220">
        <v>51082.333333333336</v>
      </c>
      <c r="K235" s="209">
        <v>0</v>
      </c>
      <c r="L235" s="216">
        <v>1.65</v>
      </c>
      <c r="M235" s="220">
        <v>502103.22164948453</v>
      </c>
      <c r="N235" s="220">
        <v>52908.21</v>
      </c>
      <c r="O235" s="220">
        <v>72.333333333333329</v>
      </c>
      <c r="P235" s="220">
        <v>555083.76498281781</v>
      </c>
      <c r="Q235" s="221">
        <v>1395.8518817673539</v>
      </c>
      <c r="R235" s="221">
        <v>2681.4037114060652</v>
      </c>
      <c r="S235" s="221">
        <v>52.056759518521062</v>
      </c>
      <c r="T235" s="381">
        <v>1395.8518817673539</v>
      </c>
      <c r="U235" s="222">
        <v>2746.534559255173</v>
      </c>
      <c r="V235" s="222">
        <v>50.822294482465644</v>
      </c>
      <c r="W235" s="223">
        <v>189151.81104027454</v>
      </c>
      <c r="X235" s="224">
        <v>475.65417696632318</v>
      </c>
      <c r="Y235" s="225">
        <v>69.79575849666827</v>
      </c>
      <c r="Z235" s="223">
        <v>172787</v>
      </c>
      <c r="AA235" s="224">
        <v>434.50209555741827</v>
      </c>
      <c r="AB235" s="226">
        <v>86.000035894702293</v>
      </c>
      <c r="AC235" s="227">
        <v>0</v>
      </c>
      <c r="AD235" s="228">
        <v>0</v>
      </c>
      <c r="AE235" s="229">
        <v>172787</v>
      </c>
      <c r="AF235" s="230">
        <v>434.50209555741827</v>
      </c>
      <c r="AG235" s="231">
        <v>86.000035894702293</v>
      </c>
      <c r="AH235" s="223">
        <v>361938.81104027457</v>
      </c>
      <c r="AI235" s="224">
        <v>910.15627252374145</v>
      </c>
      <c r="AJ235" s="226">
        <v>86.000035894702293</v>
      </c>
      <c r="AK235" s="232">
        <v>0</v>
      </c>
      <c r="AL235" s="444">
        <v>1.6244761106454315</v>
      </c>
      <c r="AM235" s="232">
        <v>27234.188465803916</v>
      </c>
      <c r="AN235" s="232">
        <v>34.868398994132434</v>
      </c>
      <c r="AO235" s="232">
        <v>72270.852815495426</v>
      </c>
      <c r="AP235" s="223">
        <v>99505.041281299345</v>
      </c>
      <c r="AQ235" s="224">
        <v>52.056759518521062</v>
      </c>
      <c r="AR235" s="224">
        <v>0</v>
      </c>
      <c r="AS235" s="233">
        <v>0</v>
      </c>
      <c r="AT235" s="234">
        <v>99505.041281299345</v>
      </c>
      <c r="AU235" s="254"/>
      <c r="AV235" s="221">
        <v>343.31</v>
      </c>
      <c r="AW235" s="221">
        <v>136522.94333333333</v>
      </c>
      <c r="AX235" s="271">
        <v>1.6134959699646323E-4</v>
      </c>
      <c r="AY235" s="298">
        <v>2541.2561526942959</v>
      </c>
      <c r="AZ235" s="213"/>
      <c r="BA235" s="221">
        <v>41.439031634452384</v>
      </c>
      <c r="BB235" s="272">
        <v>-0.25587969087967272</v>
      </c>
      <c r="BC235" s="221">
        <v>1.5365010488266748</v>
      </c>
      <c r="BD235" s="272">
        <v>0.54886606510781799</v>
      </c>
      <c r="BE235" s="221">
        <v>-0.58212687361383197</v>
      </c>
      <c r="BF235" s="272">
        <v>-1.3745019847058724</v>
      </c>
      <c r="BG235" s="221">
        <v>4383.7292236057174</v>
      </c>
      <c r="BH235" s="272">
        <v>0.21353396148263229</v>
      </c>
      <c r="BI235" s="221">
        <v>-0.32376239299008985</v>
      </c>
      <c r="BJ235" s="445">
        <v>0</v>
      </c>
      <c r="BL235" s="412">
        <v>0</v>
      </c>
      <c r="BM235" s="425"/>
      <c r="BN235" s="235">
        <v>397</v>
      </c>
      <c r="BO235" s="302">
        <v>1.94</v>
      </c>
      <c r="BP235" s="232">
        <v>1.94</v>
      </c>
      <c r="BQ235" s="71">
        <v>41048930</v>
      </c>
      <c r="BR235" s="235">
        <v>394</v>
      </c>
      <c r="BS235" s="302">
        <v>1.94</v>
      </c>
      <c r="BT235" s="232">
        <v>1.94</v>
      </c>
      <c r="BU235" s="71">
        <v>45645670</v>
      </c>
      <c r="BV235" s="235">
        <v>383</v>
      </c>
      <c r="BW235" s="302">
        <v>1.94</v>
      </c>
      <c r="BX235" s="232">
        <v>1.94</v>
      </c>
      <c r="BY235" s="71">
        <v>46492490</v>
      </c>
      <c r="BZ235" s="463">
        <v>-5713</v>
      </c>
      <c r="CA235" s="235">
        <v>568268</v>
      </c>
      <c r="CB235" s="235">
        <v>4709</v>
      </c>
      <c r="CC235" s="235">
        <v>-12399</v>
      </c>
      <c r="CD235" s="235">
        <v>-136</v>
      </c>
      <c r="CE235" s="235">
        <v>0</v>
      </c>
      <c r="CF235" s="235">
        <v>55695</v>
      </c>
      <c r="CG235" s="235">
        <v>2142</v>
      </c>
      <c r="CH235" s="235">
        <v>-5358</v>
      </c>
      <c r="CI235" s="235">
        <v>-123</v>
      </c>
      <c r="CJ235" s="235">
        <v>0</v>
      </c>
      <c r="CK235" s="235">
        <v>8581</v>
      </c>
      <c r="CL235" s="235">
        <v>3539</v>
      </c>
      <c r="CM235" s="235">
        <v>0</v>
      </c>
      <c r="CN235" s="235">
        <v>0</v>
      </c>
      <c r="CO235" s="235">
        <v>0</v>
      </c>
      <c r="CP235" s="235">
        <v>110</v>
      </c>
      <c r="CQ235" s="235">
        <v>0</v>
      </c>
      <c r="CR235" s="235">
        <v>0</v>
      </c>
      <c r="CS235" s="235">
        <v>0</v>
      </c>
      <c r="CT235" s="235">
        <v>0</v>
      </c>
      <c r="CU235" s="235">
        <v>0</v>
      </c>
      <c r="CV235" s="235">
        <v>0</v>
      </c>
      <c r="CW235" s="235">
        <v>619315</v>
      </c>
      <c r="CX235" s="463">
        <v>-6954</v>
      </c>
      <c r="CY235" s="544">
        <v>538523</v>
      </c>
      <c r="CZ235" s="544">
        <v>4471</v>
      </c>
      <c r="DA235" s="544">
        <v>-56979</v>
      </c>
      <c r="DB235" s="544">
        <v>0</v>
      </c>
      <c r="DC235" s="544">
        <v>0</v>
      </c>
      <c r="DD235" s="544">
        <v>48308</v>
      </c>
      <c r="DE235" s="544">
        <v>1436</v>
      </c>
      <c r="DF235" s="544">
        <v>-5964</v>
      </c>
      <c r="DG235" s="544">
        <v>432</v>
      </c>
      <c r="DH235" s="544">
        <v>0</v>
      </c>
      <c r="DI235" s="544">
        <v>15273</v>
      </c>
      <c r="DJ235" s="544">
        <v>1454</v>
      </c>
      <c r="DK235" s="544">
        <v>0</v>
      </c>
      <c r="DL235" s="544">
        <v>0</v>
      </c>
      <c r="DM235" s="544">
        <v>0</v>
      </c>
      <c r="DN235" s="544">
        <v>50</v>
      </c>
      <c r="DO235" s="544">
        <v>0</v>
      </c>
      <c r="DP235" s="544">
        <v>0</v>
      </c>
      <c r="DQ235" s="544">
        <v>0</v>
      </c>
      <c r="DR235" s="544">
        <v>0</v>
      </c>
      <c r="DS235" s="544">
        <v>0</v>
      </c>
      <c r="DT235" s="544">
        <v>0</v>
      </c>
      <c r="DU235" s="544">
        <v>540050</v>
      </c>
      <c r="DV235" s="463">
        <v>-22</v>
      </c>
      <c r="DW235" s="235">
        <v>506885</v>
      </c>
      <c r="DX235" s="235">
        <v>7552</v>
      </c>
      <c r="DY235" s="235">
        <v>-19207</v>
      </c>
      <c r="DZ235" s="235">
        <v>0</v>
      </c>
      <c r="EA235" s="235">
        <v>0</v>
      </c>
      <c r="EB235" s="235">
        <v>65117</v>
      </c>
      <c r="EC235" s="235">
        <v>1668</v>
      </c>
      <c r="ED235" s="235">
        <v>-9039</v>
      </c>
      <c r="EE235" s="235">
        <v>91</v>
      </c>
      <c r="EF235" s="235">
        <v>0</v>
      </c>
      <c r="EG235" s="235">
        <v>35772</v>
      </c>
      <c r="EH235" s="235">
        <v>1858</v>
      </c>
      <c r="EI235" s="235">
        <v>0</v>
      </c>
      <c r="EJ235" s="235">
        <v>0</v>
      </c>
      <c r="EK235" s="235">
        <v>0</v>
      </c>
      <c r="EL235" s="235">
        <v>14</v>
      </c>
      <c r="EM235" s="235">
        <v>0</v>
      </c>
      <c r="EN235" s="235">
        <v>-2</v>
      </c>
      <c r="EO235" s="235">
        <v>0</v>
      </c>
      <c r="EP235" s="235">
        <v>0</v>
      </c>
      <c r="EQ235" s="235">
        <v>628</v>
      </c>
      <c r="ER235" s="235">
        <v>0</v>
      </c>
      <c r="ES235" s="235">
        <v>591315</v>
      </c>
      <c r="ET235" s="254"/>
      <c r="EU235" s="254"/>
      <c r="EV235" s="254"/>
      <c r="EW235" s="254"/>
      <c r="EY235" s="397">
        <v>38.463927046274023</v>
      </c>
      <c r="EZ235" s="226">
        <v>-0.32304922407234793</v>
      </c>
      <c r="FA235" s="397">
        <v>5.2712469409259661</v>
      </c>
      <c r="FB235" s="226">
        <v>0.72529862880786833</v>
      </c>
      <c r="FC235" s="221">
        <v>-0.65085138907479967</v>
      </c>
      <c r="FD235" s="226">
        <v>-1.5915706842492749</v>
      </c>
      <c r="FE235" s="221">
        <v>4484.1932800998893</v>
      </c>
      <c r="FF235" s="226">
        <v>0.21616204895328059</v>
      </c>
      <c r="FG235" s="221">
        <v>-0.35137083211675874</v>
      </c>
      <c r="FH235" s="226">
        <v>0</v>
      </c>
      <c r="FI235" s="232"/>
      <c r="FJ235" s="393">
        <v>0</v>
      </c>
      <c r="FK235" s="430"/>
      <c r="FL235" s="468">
        <v>1.6507666098807496</v>
      </c>
      <c r="FM235" s="469">
        <v>27541.930937894445</v>
      </c>
      <c r="FN235" s="472">
        <v>35.43270868824532</v>
      </c>
      <c r="FO235" s="386">
        <v>72065.149968292084</v>
      </c>
      <c r="FQ235" s="390">
        <v>411.16</v>
      </c>
      <c r="FR235" s="391">
        <v>160900.61333333334</v>
      </c>
      <c r="FS235" s="392">
        <v>1.8848074463456555E-4</v>
      </c>
      <c r="FT235" s="278">
        <v>3015.6919141530489</v>
      </c>
      <c r="FV235" s="555">
        <v>0</v>
      </c>
      <c r="FW235" s="551">
        <v>0</v>
      </c>
      <c r="FX235" s="547">
        <v>217</v>
      </c>
      <c r="FY235" s="545">
        <v>472</v>
      </c>
      <c r="FZ235" s="555">
        <v>0</v>
      </c>
    </row>
    <row r="236" spans="1:182" x14ac:dyDescent="0.2">
      <c r="A236" s="65">
        <v>233</v>
      </c>
      <c r="B236" s="65">
        <v>442</v>
      </c>
      <c r="C236" s="66">
        <v>6112</v>
      </c>
      <c r="D236" s="67" t="s">
        <v>317</v>
      </c>
      <c r="E236" s="75"/>
      <c r="F236" s="220">
        <v>201.66666666666666</v>
      </c>
      <c r="G236" s="220">
        <v>377028.33333333331</v>
      </c>
      <c r="H236" s="214">
        <v>1.6000000000000003</v>
      </c>
      <c r="I236" s="220">
        <v>235642.70833333334</v>
      </c>
      <c r="J236" s="220">
        <v>35683.666666666664</v>
      </c>
      <c r="K236" s="209">
        <v>0</v>
      </c>
      <c r="L236" s="216">
        <v>1.65</v>
      </c>
      <c r="M236" s="220">
        <v>388810.46875</v>
      </c>
      <c r="N236" s="220">
        <v>39471.25</v>
      </c>
      <c r="O236" s="220">
        <v>56.666666666666664</v>
      </c>
      <c r="P236" s="220">
        <v>428338.38541666669</v>
      </c>
      <c r="Q236" s="221">
        <v>2123.9919938016533</v>
      </c>
      <c r="R236" s="221">
        <v>2681.4037114060652</v>
      </c>
      <c r="S236" s="221">
        <v>79.211943534152923</v>
      </c>
      <c r="T236" s="381">
        <v>2123.9919938016533</v>
      </c>
      <c r="U236" s="222">
        <v>2746.534559255173</v>
      </c>
      <c r="V236" s="222">
        <v>77.333525137861514</v>
      </c>
      <c r="W236" s="223">
        <v>41592.204328582542</v>
      </c>
      <c r="X236" s="224">
        <v>206.24233551363244</v>
      </c>
      <c r="Y236" s="225">
        <v>86.903524426516341</v>
      </c>
      <c r="Z236" s="223">
        <v>0</v>
      </c>
      <c r="AA236" s="224">
        <v>0</v>
      </c>
      <c r="AB236" s="226">
        <v>86.903524426516341</v>
      </c>
      <c r="AC236" s="227">
        <v>0</v>
      </c>
      <c r="AD236" s="228">
        <v>0</v>
      </c>
      <c r="AE236" s="229">
        <v>0</v>
      </c>
      <c r="AF236" s="230">
        <v>0</v>
      </c>
      <c r="AG236" s="231">
        <v>86.903524426516341</v>
      </c>
      <c r="AH236" s="223">
        <v>41592.204328582542</v>
      </c>
      <c r="AI236" s="224">
        <v>206.24233551363244</v>
      </c>
      <c r="AJ236" s="226">
        <v>86.903524426516341</v>
      </c>
      <c r="AK236" s="232">
        <v>0</v>
      </c>
      <c r="AL236" s="444">
        <v>3.4809917355371902</v>
      </c>
      <c r="AM236" s="232">
        <v>38664.973290802023</v>
      </c>
      <c r="AN236" s="232">
        <v>67.671074380165294</v>
      </c>
      <c r="AO236" s="232">
        <v>89884.976598791734</v>
      </c>
      <c r="AP236" s="223">
        <v>128549.94988959376</v>
      </c>
      <c r="AQ236" s="224">
        <v>79.211943534152923</v>
      </c>
      <c r="AR236" s="224">
        <v>0</v>
      </c>
      <c r="AS236" s="233">
        <v>0</v>
      </c>
      <c r="AT236" s="234">
        <v>128549.94988959376</v>
      </c>
      <c r="AU236" s="254"/>
      <c r="AV236" s="221">
        <v>387.04</v>
      </c>
      <c r="AW236" s="221">
        <v>78053.066666666666</v>
      </c>
      <c r="AX236" s="271">
        <v>9.2246991923223827E-5</v>
      </c>
      <c r="AY236" s="298">
        <v>1452.8901227907752</v>
      </c>
      <c r="AZ236" s="213"/>
      <c r="BA236" s="221">
        <v>3.6453912923585516</v>
      </c>
      <c r="BB236" s="272">
        <v>-1.1597257108375292</v>
      </c>
      <c r="BC236" s="221">
        <v>-1.4092877154153103</v>
      </c>
      <c r="BD236" s="272">
        <v>0.26286060317324966</v>
      </c>
      <c r="BE236" s="221">
        <v>-0.57549483535845602</v>
      </c>
      <c r="BF236" s="272">
        <v>-1.3592802052964907</v>
      </c>
      <c r="BG236" s="221">
        <v>6803.4576119968524</v>
      </c>
      <c r="BH236" s="272">
        <v>0.90577964950148904</v>
      </c>
      <c r="BI236" s="221">
        <v>-0.7904812406155648</v>
      </c>
      <c r="BJ236" s="445">
        <v>0</v>
      </c>
      <c r="BL236" s="412">
        <v>12</v>
      </c>
      <c r="BM236" s="425"/>
      <c r="BN236" s="235">
        <v>203</v>
      </c>
      <c r="BO236" s="302">
        <v>1.6</v>
      </c>
      <c r="BP236" s="232">
        <v>1.6</v>
      </c>
      <c r="BQ236" s="71">
        <v>30671220</v>
      </c>
      <c r="BR236" s="235">
        <v>205</v>
      </c>
      <c r="BS236" s="302">
        <v>1.6</v>
      </c>
      <c r="BT236" s="232">
        <v>1.6</v>
      </c>
      <c r="BU236" s="71">
        <v>34424290</v>
      </c>
      <c r="BV236" s="235">
        <v>215</v>
      </c>
      <c r="BW236" s="302">
        <v>1.6</v>
      </c>
      <c r="BX236" s="232">
        <v>1.6</v>
      </c>
      <c r="BY236" s="71">
        <v>35123770</v>
      </c>
      <c r="BZ236" s="463">
        <v>-6371</v>
      </c>
      <c r="CA236" s="235">
        <v>344203</v>
      </c>
      <c r="CB236" s="235">
        <v>2035</v>
      </c>
      <c r="CC236" s="235">
        <v>-1408</v>
      </c>
      <c r="CD236" s="235">
        <v>0</v>
      </c>
      <c r="CE236" s="235">
        <v>0</v>
      </c>
      <c r="CF236" s="235">
        <v>23473</v>
      </c>
      <c r="CG236" s="235">
        <v>1041</v>
      </c>
      <c r="CH236" s="235">
        <v>-489</v>
      </c>
      <c r="CI236" s="235">
        <v>5731</v>
      </c>
      <c r="CJ236" s="235">
        <v>0</v>
      </c>
      <c r="CK236" s="235">
        <v>-701</v>
      </c>
      <c r="CL236" s="235">
        <v>4815</v>
      </c>
      <c r="CM236" s="235">
        <v>-1</v>
      </c>
      <c r="CN236" s="235">
        <v>0</v>
      </c>
      <c r="CO236" s="235">
        <v>0</v>
      </c>
      <c r="CP236" s="235">
        <v>754</v>
      </c>
      <c r="CQ236" s="235">
        <v>256</v>
      </c>
      <c r="CR236" s="235">
        <v>-3</v>
      </c>
      <c r="CS236" s="235">
        <v>0</v>
      </c>
      <c r="CT236" s="235">
        <v>0</v>
      </c>
      <c r="CU236" s="235">
        <v>0</v>
      </c>
      <c r="CV236" s="235">
        <v>0</v>
      </c>
      <c r="CW236" s="235">
        <v>373335</v>
      </c>
      <c r="CX236" s="463">
        <v>-121</v>
      </c>
      <c r="CY236" s="544">
        <v>368404</v>
      </c>
      <c r="CZ236" s="544">
        <v>924</v>
      </c>
      <c r="DA236" s="544">
        <v>-16134</v>
      </c>
      <c r="DB236" s="544">
        <v>0</v>
      </c>
      <c r="DC236" s="544">
        <v>0</v>
      </c>
      <c r="DD236" s="544">
        <v>21960</v>
      </c>
      <c r="DE236" s="544">
        <v>634</v>
      </c>
      <c r="DF236" s="544">
        <v>-4586</v>
      </c>
      <c r="DG236" s="544">
        <v>6401</v>
      </c>
      <c r="DH236" s="544">
        <v>0</v>
      </c>
      <c r="DI236" s="544">
        <v>1388</v>
      </c>
      <c r="DJ236" s="544">
        <v>2344</v>
      </c>
      <c r="DK236" s="544">
        <v>0</v>
      </c>
      <c r="DL236" s="544">
        <v>0</v>
      </c>
      <c r="DM236" s="544">
        <v>0</v>
      </c>
      <c r="DN236" s="544">
        <v>103</v>
      </c>
      <c r="DO236" s="544">
        <v>0</v>
      </c>
      <c r="DP236" s="544">
        <v>0</v>
      </c>
      <c r="DQ236" s="544">
        <v>0</v>
      </c>
      <c r="DR236" s="544">
        <v>0</v>
      </c>
      <c r="DS236" s="544">
        <v>15522</v>
      </c>
      <c r="DT236" s="544">
        <v>0</v>
      </c>
      <c r="DU236" s="544">
        <v>396839</v>
      </c>
      <c r="DV236" s="463">
        <v>-16824</v>
      </c>
      <c r="DW236" s="235">
        <v>434665</v>
      </c>
      <c r="DX236" s="235">
        <v>1784</v>
      </c>
      <c r="DY236" s="235">
        <v>-18778</v>
      </c>
      <c r="DZ236" s="235">
        <v>0</v>
      </c>
      <c r="EA236" s="235">
        <v>0</v>
      </c>
      <c r="EB236" s="235">
        <v>28681</v>
      </c>
      <c r="EC236" s="235">
        <v>881</v>
      </c>
      <c r="ED236" s="235">
        <v>-2028</v>
      </c>
      <c r="EE236" s="235">
        <v>5071</v>
      </c>
      <c r="EF236" s="235">
        <v>0</v>
      </c>
      <c r="EG236" s="235">
        <v>1902</v>
      </c>
      <c r="EH236" s="235">
        <v>1348</v>
      </c>
      <c r="EI236" s="235">
        <v>0</v>
      </c>
      <c r="EJ236" s="235">
        <v>0</v>
      </c>
      <c r="EK236" s="235">
        <v>0</v>
      </c>
      <c r="EL236" s="235">
        <v>138</v>
      </c>
      <c r="EM236" s="235">
        <v>0</v>
      </c>
      <c r="EN236" s="235">
        <v>0</v>
      </c>
      <c r="EO236" s="235">
        <v>0</v>
      </c>
      <c r="EP236" s="235">
        <v>0</v>
      </c>
      <c r="EQ236" s="235">
        <v>30875</v>
      </c>
      <c r="ER236" s="235">
        <v>0</v>
      </c>
      <c r="ES236" s="235">
        <v>467715</v>
      </c>
      <c r="ET236" s="254"/>
      <c r="EU236" s="254"/>
      <c r="EV236" s="254"/>
      <c r="EW236" s="254"/>
      <c r="EY236" s="397">
        <v>5.2479735215683361</v>
      </c>
      <c r="EZ236" s="226">
        <v>-1.1058115674844118</v>
      </c>
      <c r="FA236" s="397">
        <v>-1.4667005937121893</v>
      </c>
      <c r="FB236" s="226">
        <v>0.25324220835186645</v>
      </c>
      <c r="FC236" s="221">
        <v>-0.54831355611725774</v>
      </c>
      <c r="FD236" s="226">
        <v>-1.336838874249676</v>
      </c>
      <c r="FE236" s="221">
        <v>6747.7234630141475</v>
      </c>
      <c r="FF236" s="226">
        <v>0.86133071799012373</v>
      </c>
      <c r="FG236" s="221">
        <v>-0.76268473784308632</v>
      </c>
      <c r="FH236" s="226">
        <v>0</v>
      </c>
      <c r="FI236" s="232"/>
      <c r="FJ236" s="393">
        <v>12</v>
      </c>
      <c r="FK236" s="430"/>
      <c r="FL236" s="468">
        <v>3.3804173354735152</v>
      </c>
      <c r="FM236" s="469">
        <v>38305.469730159864</v>
      </c>
      <c r="FN236" s="472">
        <v>65.715890850722317</v>
      </c>
      <c r="FO236" s="386">
        <v>87730.80944036445</v>
      </c>
      <c r="FQ236" s="390">
        <v>551.67999999999995</v>
      </c>
      <c r="FR236" s="391">
        <v>114565.54666666665</v>
      </c>
      <c r="FS236" s="392">
        <v>1.3420333892988308E-4</v>
      </c>
      <c r="FT236" s="278">
        <v>2147.2534228781292</v>
      </c>
      <c r="FV236" s="555">
        <v>0</v>
      </c>
      <c r="FW236" s="551">
        <v>0</v>
      </c>
      <c r="FX236" s="547">
        <v>170</v>
      </c>
      <c r="FY236" s="545">
        <v>210</v>
      </c>
      <c r="FZ236" s="555">
        <v>0</v>
      </c>
    </row>
    <row r="237" spans="1:182" x14ac:dyDescent="0.2">
      <c r="A237" s="65">
        <v>234</v>
      </c>
      <c r="B237" s="65">
        <v>904</v>
      </c>
      <c r="C237" s="66">
        <v>4304</v>
      </c>
      <c r="D237" s="67" t="s">
        <v>220</v>
      </c>
      <c r="E237" s="75"/>
      <c r="F237" s="220">
        <v>1178</v>
      </c>
      <c r="G237" s="220">
        <v>1822321.6666666667</v>
      </c>
      <c r="H237" s="214">
        <v>2</v>
      </c>
      <c r="I237" s="220">
        <v>911160.83333333337</v>
      </c>
      <c r="J237" s="220">
        <v>156556.33333333334</v>
      </c>
      <c r="K237" s="209">
        <v>0</v>
      </c>
      <c r="L237" s="216">
        <v>1.65</v>
      </c>
      <c r="M237" s="220">
        <v>1503415.3749999998</v>
      </c>
      <c r="N237" s="220">
        <v>148263.05666666667</v>
      </c>
      <c r="O237" s="220">
        <v>393.33333333333331</v>
      </c>
      <c r="P237" s="220">
        <v>1652071.7649999999</v>
      </c>
      <c r="Q237" s="221">
        <v>1402.4378310696095</v>
      </c>
      <c r="R237" s="221">
        <v>2681.4037114060652</v>
      </c>
      <c r="S237" s="221">
        <v>52.302375248604541</v>
      </c>
      <c r="T237" s="381">
        <v>1402.4378310696095</v>
      </c>
      <c r="U237" s="222">
        <v>2746.534559255173</v>
      </c>
      <c r="V237" s="222">
        <v>51.062085723397331</v>
      </c>
      <c r="W237" s="223">
        <v>557450.06860344764</v>
      </c>
      <c r="X237" s="224">
        <v>473.21737572448865</v>
      </c>
      <c r="Y237" s="225">
        <v>69.950496406620857</v>
      </c>
      <c r="Z237" s="223">
        <v>506955</v>
      </c>
      <c r="AA237" s="224">
        <v>430.35229202037351</v>
      </c>
      <c r="AB237" s="226">
        <v>86.000011449423084</v>
      </c>
      <c r="AC237" s="227">
        <v>0</v>
      </c>
      <c r="AD237" s="228">
        <v>0</v>
      </c>
      <c r="AE237" s="229">
        <v>506955</v>
      </c>
      <c r="AF237" s="230">
        <v>430.35229202037351</v>
      </c>
      <c r="AG237" s="231">
        <v>86.000011449423084</v>
      </c>
      <c r="AH237" s="223">
        <v>1064405.0686034476</v>
      </c>
      <c r="AI237" s="224">
        <v>903.56966774486216</v>
      </c>
      <c r="AJ237" s="226">
        <v>86.000011449423084</v>
      </c>
      <c r="AK237" s="232">
        <v>0</v>
      </c>
      <c r="AL237" s="444">
        <v>3.1239388794567065</v>
      </c>
      <c r="AM237" s="232">
        <v>197933.08435768093</v>
      </c>
      <c r="AN237" s="232">
        <v>38.861629881154499</v>
      </c>
      <c r="AO237" s="232">
        <v>251941.263983165</v>
      </c>
      <c r="AP237" s="223">
        <v>449874.3483408459</v>
      </c>
      <c r="AQ237" s="224">
        <v>52.302375248604541</v>
      </c>
      <c r="AR237" s="224">
        <v>0</v>
      </c>
      <c r="AS237" s="233">
        <v>0</v>
      </c>
      <c r="AT237" s="234">
        <v>449874.3483408459</v>
      </c>
      <c r="AU237" s="254"/>
      <c r="AV237" s="221">
        <v>518.45000000000005</v>
      </c>
      <c r="AW237" s="221">
        <v>610734.10000000009</v>
      </c>
      <c r="AX237" s="271">
        <v>7.2179590112116956E-4</v>
      </c>
      <c r="AY237" s="298">
        <v>11368.28544265842</v>
      </c>
      <c r="AZ237" s="213"/>
      <c r="BA237" s="221">
        <v>32.291682174568386</v>
      </c>
      <c r="BB237" s="272">
        <v>-0.47464124249636858</v>
      </c>
      <c r="BC237" s="221">
        <v>-0.35247986228229861</v>
      </c>
      <c r="BD237" s="272">
        <v>0.36546565818613436</v>
      </c>
      <c r="BE237" s="221">
        <v>7.9623426254718951E-2</v>
      </c>
      <c r="BF237" s="272">
        <v>0.14433984050916501</v>
      </c>
      <c r="BG237" s="221">
        <v>2415.1008914912022</v>
      </c>
      <c r="BH237" s="272">
        <v>-0.34965919720247474</v>
      </c>
      <c r="BI237" s="221">
        <v>9.6205863350351389E-2</v>
      </c>
      <c r="BJ237" s="445">
        <v>0</v>
      </c>
      <c r="BL237" s="412">
        <v>50</v>
      </c>
      <c r="BM237" s="425"/>
      <c r="BN237" s="235">
        <v>1176</v>
      </c>
      <c r="BO237" s="302">
        <v>2</v>
      </c>
      <c r="BP237" s="232">
        <v>2</v>
      </c>
      <c r="BQ237" s="71">
        <v>114063370</v>
      </c>
      <c r="BR237" s="235">
        <v>1172</v>
      </c>
      <c r="BS237" s="302">
        <v>2</v>
      </c>
      <c r="BT237" s="232">
        <v>2</v>
      </c>
      <c r="BU237" s="71">
        <v>128453930</v>
      </c>
      <c r="BV237" s="235">
        <v>1175</v>
      </c>
      <c r="BW237" s="302">
        <v>2</v>
      </c>
      <c r="BX237" s="232">
        <v>2</v>
      </c>
      <c r="BY237" s="71">
        <v>130300970</v>
      </c>
      <c r="BZ237" s="463">
        <v>-36484</v>
      </c>
      <c r="CA237" s="235">
        <v>1615916</v>
      </c>
      <c r="CB237" s="235">
        <v>39551</v>
      </c>
      <c r="CC237" s="235">
        <v>-15412</v>
      </c>
      <c r="CD237" s="235">
        <v>0</v>
      </c>
      <c r="CE237" s="235">
        <v>0</v>
      </c>
      <c r="CF237" s="235">
        <v>118911</v>
      </c>
      <c r="CG237" s="235">
        <v>7951</v>
      </c>
      <c r="CH237" s="235">
        <v>-6209</v>
      </c>
      <c r="CI237" s="235">
        <v>8800</v>
      </c>
      <c r="CJ237" s="235">
        <v>1013</v>
      </c>
      <c r="CK237" s="235">
        <v>28826</v>
      </c>
      <c r="CL237" s="235">
        <v>20975</v>
      </c>
      <c r="CM237" s="235">
        <v>-10057</v>
      </c>
      <c r="CN237" s="235">
        <v>0</v>
      </c>
      <c r="CO237" s="235">
        <v>0</v>
      </c>
      <c r="CP237" s="235">
        <v>1037</v>
      </c>
      <c r="CQ237" s="235">
        <v>432</v>
      </c>
      <c r="CR237" s="235">
        <v>0</v>
      </c>
      <c r="CS237" s="235">
        <v>0</v>
      </c>
      <c r="CT237" s="235">
        <v>0</v>
      </c>
      <c r="CU237" s="235">
        <v>2484</v>
      </c>
      <c r="CV237" s="235">
        <v>0</v>
      </c>
      <c r="CW237" s="235">
        <v>1777734</v>
      </c>
      <c r="CX237" s="463">
        <v>-4481</v>
      </c>
      <c r="CY237" s="544">
        <v>1822192</v>
      </c>
      <c r="CZ237" s="544">
        <v>38847</v>
      </c>
      <c r="DA237" s="544">
        <v>-22850</v>
      </c>
      <c r="DB237" s="544">
        <v>0</v>
      </c>
      <c r="DC237" s="544">
        <v>0</v>
      </c>
      <c r="DD237" s="544">
        <v>123620</v>
      </c>
      <c r="DE237" s="544">
        <v>12908</v>
      </c>
      <c r="DF237" s="544">
        <v>-5680</v>
      </c>
      <c r="DG237" s="544">
        <v>15003</v>
      </c>
      <c r="DH237" s="544">
        <v>338</v>
      </c>
      <c r="DI237" s="544">
        <v>1205</v>
      </c>
      <c r="DJ237" s="544">
        <v>4801</v>
      </c>
      <c r="DK237" s="544">
        <v>-824</v>
      </c>
      <c r="DL237" s="544">
        <v>0</v>
      </c>
      <c r="DM237" s="544">
        <v>0</v>
      </c>
      <c r="DN237" s="544">
        <v>-16</v>
      </c>
      <c r="DO237" s="544">
        <v>1328</v>
      </c>
      <c r="DP237" s="544">
        <v>-6</v>
      </c>
      <c r="DQ237" s="544">
        <v>0</v>
      </c>
      <c r="DR237" s="544">
        <v>0</v>
      </c>
      <c r="DS237" s="544">
        <v>928</v>
      </c>
      <c r="DT237" s="544">
        <v>0</v>
      </c>
      <c r="DU237" s="544">
        <v>1987313</v>
      </c>
      <c r="DV237" s="463">
        <v>-20102</v>
      </c>
      <c r="DW237" s="235">
        <v>1763308</v>
      </c>
      <c r="DX237" s="235">
        <v>40291</v>
      </c>
      <c r="DY237" s="235">
        <v>-57829</v>
      </c>
      <c r="DZ237" s="235">
        <v>0</v>
      </c>
      <c r="EA237" s="235">
        <v>0</v>
      </c>
      <c r="EB237" s="235">
        <v>131881</v>
      </c>
      <c r="EC237" s="235">
        <v>14038</v>
      </c>
      <c r="ED237" s="235">
        <v>-14067</v>
      </c>
      <c r="EE237" s="235">
        <v>13370</v>
      </c>
      <c r="EF237" s="235">
        <v>436</v>
      </c>
      <c r="EG237" s="235">
        <v>12577</v>
      </c>
      <c r="EH237" s="235">
        <v>32667</v>
      </c>
      <c r="EI237" s="235">
        <v>0</v>
      </c>
      <c r="EJ237" s="235">
        <v>0</v>
      </c>
      <c r="EK237" s="235">
        <v>0</v>
      </c>
      <c r="EL237" s="235">
        <v>-16</v>
      </c>
      <c r="EM237" s="235">
        <v>442</v>
      </c>
      <c r="EN237" s="235">
        <v>0</v>
      </c>
      <c r="EO237" s="235">
        <v>0</v>
      </c>
      <c r="EP237" s="235">
        <v>0</v>
      </c>
      <c r="EQ237" s="235">
        <v>1996</v>
      </c>
      <c r="ER237" s="235">
        <v>0</v>
      </c>
      <c r="ES237" s="235">
        <v>1918992</v>
      </c>
      <c r="ET237" s="254"/>
      <c r="EU237" s="254"/>
      <c r="EV237" s="254"/>
      <c r="EW237" s="254"/>
      <c r="EY237" s="397">
        <v>25.681109402421285</v>
      </c>
      <c r="EZ237" s="226">
        <v>-0.62428725075940217</v>
      </c>
      <c r="FA237" s="397">
        <v>-0.65977209448682073</v>
      </c>
      <c r="FB237" s="226">
        <v>0.30977511795825113</v>
      </c>
      <c r="FC237" s="221">
        <v>-4.6425101927043279E-2</v>
      </c>
      <c r="FD237" s="226">
        <v>-9.0011721127452204E-2</v>
      </c>
      <c r="FE237" s="221">
        <v>2678.3737712439847</v>
      </c>
      <c r="FF237" s="226">
        <v>-0.29854642626101341</v>
      </c>
      <c r="FG237" s="221">
        <v>-2.6494356916897457E-2</v>
      </c>
      <c r="FH237" s="226">
        <v>0</v>
      </c>
      <c r="FI237" s="232"/>
      <c r="FJ237" s="393">
        <v>50</v>
      </c>
      <c r="FK237" s="430"/>
      <c r="FL237" s="468">
        <v>3.1336928753902926</v>
      </c>
      <c r="FM237" s="469">
        <v>197504.2354367846</v>
      </c>
      <c r="FN237" s="472">
        <v>38.982969060459837</v>
      </c>
      <c r="FO237" s="386">
        <v>249065.35929532285</v>
      </c>
      <c r="FQ237" s="390">
        <v>470.42</v>
      </c>
      <c r="FR237" s="391">
        <v>552429.8866666666</v>
      </c>
      <c r="FS237" s="392">
        <v>6.4712243316073935E-4</v>
      </c>
      <c r="FT237" s="278">
        <v>10353.958930571829</v>
      </c>
      <c r="FV237" s="555">
        <v>0</v>
      </c>
      <c r="FW237" s="551">
        <v>0</v>
      </c>
      <c r="FX237" s="547">
        <v>1180</v>
      </c>
      <c r="FY237" s="545">
        <v>1731</v>
      </c>
      <c r="FZ237" s="555">
        <v>0</v>
      </c>
    </row>
    <row r="238" spans="1:182" x14ac:dyDescent="0.2">
      <c r="A238" s="65">
        <v>235</v>
      </c>
      <c r="B238" s="65">
        <v>623</v>
      </c>
      <c r="C238" s="66">
        <v>2323</v>
      </c>
      <c r="D238" s="68" t="s">
        <v>149</v>
      </c>
      <c r="E238" s="75">
        <v>351</v>
      </c>
      <c r="F238" s="220">
        <v>2897</v>
      </c>
      <c r="G238" s="220">
        <v>6199632.666666667</v>
      </c>
      <c r="H238" s="214">
        <v>1.4400000000000002</v>
      </c>
      <c r="I238" s="220">
        <v>4305300.4629629627</v>
      </c>
      <c r="J238" s="220">
        <v>586260.33333333337</v>
      </c>
      <c r="K238" s="209">
        <v>0</v>
      </c>
      <c r="L238" s="216">
        <v>1.65</v>
      </c>
      <c r="M238" s="220">
        <v>7103745.763888889</v>
      </c>
      <c r="N238" s="220">
        <v>724241.22000000009</v>
      </c>
      <c r="O238" s="220">
        <v>5226</v>
      </c>
      <c r="P238" s="220">
        <v>7833212.9838888897</v>
      </c>
      <c r="Q238" s="221">
        <v>2703.9050686533965</v>
      </c>
      <c r="R238" s="221">
        <v>2681.4037114060652</v>
      </c>
      <c r="S238" s="221">
        <v>100.83916335133034</v>
      </c>
      <c r="T238" s="381">
        <v>2703.9050686533965</v>
      </c>
      <c r="U238" s="222">
        <v>2746.534559255173</v>
      </c>
      <c r="V238" s="222">
        <v>98.447880786421365</v>
      </c>
      <c r="W238" s="223">
        <v>-24118.979819841952</v>
      </c>
      <c r="X238" s="224">
        <v>-8.3255021815125829</v>
      </c>
      <c r="Y238" s="225">
        <v>100.52867291133812</v>
      </c>
      <c r="Z238" s="223">
        <v>0</v>
      </c>
      <c r="AA238" s="224">
        <v>0</v>
      </c>
      <c r="AB238" s="226">
        <v>100.52867291133812</v>
      </c>
      <c r="AC238" s="227">
        <v>0</v>
      </c>
      <c r="AD238" s="228">
        <v>0</v>
      </c>
      <c r="AE238" s="229">
        <v>0</v>
      </c>
      <c r="AF238" s="230">
        <v>0</v>
      </c>
      <c r="AG238" s="231">
        <v>100.52867291133812</v>
      </c>
      <c r="AH238" s="223">
        <v>-24118.979819841952</v>
      </c>
      <c r="AI238" s="224">
        <v>-8.3255021815125829</v>
      </c>
      <c r="AJ238" s="226">
        <v>100.52867291133812</v>
      </c>
      <c r="AK238" s="232">
        <v>0</v>
      </c>
      <c r="AL238" s="444">
        <v>0.2388677942699344</v>
      </c>
      <c r="AM238" s="232">
        <v>0</v>
      </c>
      <c r="AN238" s="232">
        <v>6.8308595098377634</v>
      </c>
      <c r="AO238" s="232">
        <v>0</v>
      </c>
      <c r="AP238" s="223">
        <v>0</v>
      </c>
      <c r="AQ238" s="224">
        <v>100.83916335133034</v>
      </c>
      <c r="AR238" s="224">
        <v>0</v>
      </c>
      <c r="AS238" s="233">
        <v>0</v>
      </c>
      <c r="AT238" s="234">
        <v>0</v>
      </c>
      <c r="AU238" s="254"/>
      <c r="AV238" s="221">
        <v>430.7</v>
      </c>
      <c r="AW238" s="221">
        <v>1247737.8999999999</v>
      </c>
      <c r="AX238" s="271">
        <v>1.4746386388012974E-3</v>
      </c>
      <c r="AY238" s="298">
        <v>23225.558561120433</v>
      </c>
      <c r="AZ238" s="213"/>
      <c r="BA238" s="221">
        <v>58.779821217259375</v>
      </c>
      <c r="BB238" s="272">
        <v>0.15883039011482786</v>
      </c>
      <c r="BC238" s="221">
        <v>-7.2044332769779986</v>
      </c>
      <c r="BD238" s="272">
        <v>-0.29978777930141726</v>
      </c>
      <c r="BE238" s="221">
        <v>3.6158708788883769E-2</v>
      </c>
      <c r="BF238" s="272">
        <v>4.4580111165062955E-2</v>
      </c>
      <c r="BG238" s="221">
        <v>2394.7599560276558</v>
      </c>
      <c r="BH238" s="272">
        <v>-0.35547841432306748</v>
      </c>
      <c r="BI238" s="221">
        <v>6.4775284075385256E-2</v>
      </c>
      <c r="BJ238" s="445">
        <v>0</v>
      </c>
      <c r="BL238" s="412">
        <v>335</v>
      </c>
      <c r="BM238" s="425"/>
      <c r="BN238" s="235">
        <v>2903</v>
      </c>
      <c r="BO238" s="302">
        <v>1.44</v>
      </c>
      <c r="BP238" s="232">
        <v>1.44</v>
      </c>
      <c r="BQ238" s="71">
        <v>552186190</v>
      </c>
      <c r="BR238" s="235">
        <v>2874</v>
      </c>
      <c r="BS238" s="302">
        <v>1.44</v>
      </c>
      <c r="BT238" s="232">
        <v>1.44</v>
      </c>
      <c r="BU238" s="71">
        <v>656349010</v>
      </c>
      <c r="BV238" s="235">
        <v>2910</v>
      </c>
      <c r="BW238" s="302">
        <v>1.44</v>
      </c>
      <c r="BX238" s="232">
        <v>1.44</v>
      </c>
      <c r="BY238" s="71">
        <v>673150120</v>
      </c>
      <c r="BZ238" s="463">
        <v>-35235</v>
      </c>
      <c r="CA238" s="235">
        <v>5486823</v>
      </c>
      <c r="CB238" s="235">
        <v>81426</v>
      </c>
      <c r="CC238" s="235">
        <v>-260893</v>
      </c>
      <c r="CD238" s="235">
        <v>-1631</v>
      </c>
      <c r="CE238" s="235">
        <v>48300</v>
      </c>
      <c r="CF238" s="235">
        <v>450508</v>
      </c>
      <c r="CG238" s="235">
        <v>15034</v>
      </c>
      <c r="CH238" s="235">
        <v>-28595</v>
      </c>
      <c r="CI238" s="235">
        <v>31648</v>
      </c>
      <c r="CJ238" s="235">
        <v>2327</v>
      </c>
      <c r="CK238" s="235">
        <v>162040</v>
      </c>
      <c r="CL238" s="235">
        <v>78971</v>
      </c>
      <c r="CM238" s="235">
        <v>-13</v>
      </c>
      <c r="CN238" s="235">
        <v>0</v>
      </c>
      <c r="CO238" s="235">
        <v>58700</v>
      </c>
      <c r="CP238" s="235">
        <v>5066</v>
      </c>
      <c r="CQ238" s="235">
        <v>1732</v>
      </c>
      <c r="CR238" s="235">
        <v>-417</v>
      </c>
      <c r="CS238" s="235">
        <v>0</v>
      </c>
      <c r="CT238" s="235">
        <v>5487</v>
      </c>
      <c r="CU238" s="235">
        <v>6780</v>
      </c>
      <c r="CV238" s="235">
        <v>0</v>
      </c>
      <c r="CW238" s="235">
        <v>6108058</v>
      </c>
      <c r="CX238" s="463">
        <v>-33913</v>
      </c>
      <c r="CY238" s="544">
        <v>5885930</v>
      </c>
      <c r="CZ238" s="544">
        <v>71956</v>
      </c>
      <c r="DA238" s="544">
        <v>-178401</v>
      </c>
      <c r="DB238" s="544">
        <v>-490</v>
      </c>
      <c r="DC238" s="544">
        <v>-104500</v>
      </c>
      <c r="DD238" s="544">
        <v>416603</v>
      </c>
      <c r="DE238" s="544">
        <v>15806</v>
      </c>
      <c r="DF238" s="544">
        <v>-36393</v>
      </c>
      <c r="DG238" s="544">
        <v>81424</v>
      </c>
      <c r="DH238" s="544">
        <v>1031</v>
      </c>
      <c r="DI238" s="544">
        <v>207682</v>
      </c>
      <c r="DJ238" s="544">
        <v>183948</v>
      </c>
      <c r="DK238" s="544">
        <v>-104</v>
      </c>
      <c r="DL238" s="544">
        <v>0</v>
      </c>
      <c r="DM238" s="544">
        <v>-16000</v>
      </c>
      <c r="DN238" s="544">
        <v>3873</v>
      </c>
      <c r="DO238" s="544">
        <v>2524</v>
      </c>
      <c r="DP238" s="544">
        <v>-301</v>
      </c>
      <c r="DQ238" s="544">
        <v>0</v>
      </c>
      <c r="DR238" s="544">
        <v>391</v>
      </c>
      <c r="DS238" s="544">
        <v>7303</v>
      </c>
      <c r="DT238" s="544">
        <v>0</v>
      </c>
      <c r="DU238" s="544">
        <v>6508369</v>
      </c>
      <c r="DV238" s="463">
        <v>-29030</v>
      </c>
      <c r="DW238" s="235">
        <v>5448370</v>
      </c>
      <c r="DX238" s="235">
        <v>63200</v>
      </c>
      <c r="DY238" s="235">
        <v>-88176</v>
      </c>
      <c r="DZ238" s="235">
        <v>-1732</v>
      </c>
      <c r="EA238" s="235">
        <v>43400</v>
      </c>
      <c r="EB238" s="235">
        <v>505302</v>
      </c>
      <c r="EC238" s="235">
        <v>13266</v>
      </c>
      <c r="ED238" s="235">
        <v>-20395</v>
      </c>
      <c r="EE238" s="235">
        <v>48512</v>
      </c>
      <c r="EF238" s="235">
        <v>2060</v>
      </c>
      <c r="EG238" s="235">
        <v>129704</v>
      </c>
      <c r="EH238" s="235">
        <v>116599</v>
      </c>
      <c r="EI238" s="235">
        <v>-2918</v>
      </c>
      <c r="EJ238" s="235">
        <v>0</v>
      </c>
      <c r="EK238" s="235">
        <v>-72500</v>
      </c>
      <c r="EL238" s="235">
        <v>5760</v>
      </c>
      <c r="EM238" s="235">
        <v>2949</v>
      </c>
      <c r="EN238" s="235">
        <v>-346</v>
      </c>
      <c r="EO238" s="235">
        <v>0</v>
      </c>
      <c r="EP238" s="235">
        <v>259</v>
      </c>
      <c r="EQ238" s="235">
        <v>6138</v>
      </c>
      <c r="ER238" s="235">
        <v>0</v>
      </c>
      <c r="ES238" s="235">
        <v>6170422</v>
      </c>
      <c r="ET238" s="254"/>
      <c r="EU238" s="254"/>
      <c r="EV238" s="254"/>
      <c r="EW238" s="254"/>
      <c r="EY238" s="397">
        <v>57.881302221418004</v>
      </c>
      <c r="EZ238" s="226">
        <v>0.13453782317896565</v>
      </c>
      <c r="FA238" s="397">
        <v>-9.930863348357569</v>
      </c>
      <c r="FB238" s="226">
        <v>-0.33975177855211164</v>
      </c>
      <c r="FC238" s="221">
        <v>1.9937574862085285E-2</v>
      </c>
      <c r="FD238" s="226">
        <v>7.4851181542949022E-2</v>
      </c>
      <c r="FE238" s="221">
        <v>2626.7109406869463</v>
      </c>
      <c r="FF238" s="226">
        <v>-0.31327176099732651</v>
      </c>
      <c r="FG238" s="221">
        <v>4.5727246791782389E-2</v>
      </c>
      <c r="FH238" s="226">
        <v>0</v>
      </c>
      <c r="FI238" s="232"/>
      <c r="FJ238" s="393">
        <v>335</v>
      </c>
      <c r="FK238" s="430"/>
      <c r="FL238" s="468">
        <v>0.23897778289397953</v>
      </c>
      <c r="FM238" s="469">
        <v>0</v>
      </c>
      <c r="FN238" s="472">
        <v>6.8340048348106368</v>
      </c>
      <c r="FO238" s="386">
        <v>0</v>
      </c>
      <c r="FQ238" s="390">
        <v>457.53</v>
      </c>
      <c r="FR238" s="391">
        <v>1324854.3699999999</v>
      </c>
      <c r="FS238" s="392">
        <v>1.5519489516962989E-3</v>
      </c>
      <c r="FT238" s="278">
        <v>24831.18322714078</v>
      </c>
      <c r="FV238" s="555">
        <v>0</v>
      </c>
      <c r="FW238" s="551">
        <v>0</v>
      </c>
      <c r="FX238" s="547">
        <v>15678</v>
      </c>
      <c r="FY238" s="545">
        <v>17190</v>
      </c>
      <c r="FZ238" s="555">
        <v>0</v>
      </c>
    </row>
    <row r="239" spans="1:182" x14ac:dyDescent="0.2">
      <c r="A239" s="65">
        <v>236</v>
      </c>
      <c r="B239" s="65">
        <v>905</v>
      </c>
      <c r="C239" s="66">
        <v>4305</v>
      </c>
      <c r="D239" s="67" t="s">
        <v>221</v>
      </c>
      <c r="E239" s="75"/>
      <c r="F239" s="220">
        <v>2371.3333333333335</v>
      </c>
      <c r="G239" s="220">
        <v>4100083</v>
      </c>
      <c r="H239" s="214">
        <v>1.74</v>
      </c>
      <c r="I239" s="220">
        <v>2356369.5402298854</v>
      </c>
      <c r="J239" s="220">
        <v>321175.33333333331</v>
      </c>
      <c r="K239" s="209">
        <v>0</v>
      </c>
      <c r="L239" s="216">
        <v>1.65</v>
      </c>
      <c r="M239" s="220">
        <v>3888009.7413793099</v>
      </c>
      <c r="N239" s="220">
        <v>396778.19999999995</v>
      </c>
      <c r="O239" s="220">
        <v>1213.6666666666667</v>
      </c>
      <c r="P239" s="220">
        <v>4286001.6080459766</v>
      </c>
      <c r="Q239" s="221">
        <v>1807.4226629375778</v>
      </c>
      <c r="R239" s="221">
        <v>2681.4037114060652</v>
      </c>
      <c r="S239" s="221">
        <v>67.405838786946688</v>
      </c>
      <c r="T239" s="381">
        <v>1807.4226629375778</v>
      </c>
      <c r="U239" s="222">
        <v>2746.534559255173</v>
      </c>
      <c r="V239" s="222">
        <v>65.807388326754904</v>
      </c>
      <c r="W239" s="223">
        <v>766825.14538592799</v>
      </c>
      <c r="X239" s="224">
        <v>323.37298793334043</v>
      </c>
      <c r="Y239" s="225">
        <v>79.465678435776425</v>
      </c>
      <c r="Z239" s="223">
        <v>415485</v>
      </c>
      <c r="AA239" s="224">
        <v>175.21155468091087</v>
      </c>
      <c r="AB239" s="226">
        <v>86.000000512515641</v>
      </c>
      <c r="AC239" s="227">
        <v>0</v>
      </c>
      <c r="AD239" s="228">
        <v>0</v>
      </c>
      <c r="AE239" s="229">
        <v>415485</v>
      </c>
      <c r="AF239" s="230">
        <v>175.21155468091087</v>
      </c>
      <c r="AG239" s="231">
        <v>86.000000512515641</v>
      </c>
      <c r="AH239" s="223">
        <v>1182310.145385928</v>
      </c>
      <c r="AI239" s="224">
        <v>498.58454261425129</v>
      </c>
      <c r="AJ239" s="226">
        <v>86.000000512515641</v>
      </c>
      <c r="AK239" s="232">
        <v>0</v>
      </c>
      <c r="AL239" s="444">
        <v>0.72575203823446721</v>
      </c>
      <c r="AM239" s="232">
        <v>20925.678703207617</v>
      </c>
      <c r="AN239" s="232">
        <v>19.746696654484115</v>
      </c>
      <c r="AO239" s="232">
        <v>142394.32228278392</v>
      </c>
      <c r="AP239" s="223">
        <v>163320.00098599153</v>
      </c>
      <c r="AQ239" s="224">
        <v>67.405838786946688</v>
      </c>
      <c r="AR239" s="224">
        <v>0</v>
      </c>
      <c r="AS239" s="233">
        <v>0</v>
      </c>
      <c r="AT239" s="234">
        <v>163320.00098599153</v>
      </c>
      <c r="AU239" s="254"/>
      <c r="AV239" s="221">
        <v>554.64</v>
      </c>
      <c r="AW239" s="221">
        <v>1315236.32</v>
      </c>
      <c r="AX239" s="271">
        <v>1.5544116249308672E-3</v>
      </c>
      <c r="AY239" s="298">
        <v>24481.983092661158</v>
      </c>
      <c r="AZ239" s="213"/>
      <c r="BA239" s="221">
        <v>58.858531053713612</v>
      </c>
      <c r="BB239" s="272">
        <v>0.16071275899400303</v>
      </c>
      <c r="BC239" s="221">
        <v>-11.708622779253902</v>
      </c>
      <c r="BD239" s="272">
        <v>-0.73709775036132152</v>
      </c>
      <c r="BE239" s="221">
        <v>4.9486618734824267E-2</v>
      </c>
      <c r="BF239" s="272">
        <v>7.5170179764374428E-2</v>
      </c>
      <c r="BG239" s="221">
        <v>2595.2665166457296</v>
      </c>
      <c r="BH239" s="272">
        <v>-0.29811668617487624</v>
      </c>
      <c r="BI239" s="221">
        <v>-5.0774531357016942E-2</v>
      </c>
      <c r="BJ239" s="445">
        <v>0</v>
      </c>
      <c r="BL239" s="412">
        <v>135</v>
      </c>
      <c r="BM239" s="425"/>
      <c r="BN239" s="235">
        <v>2372</v>
      </c>
      <c r="BO239" s="302">
        <v>1.74</v>
      </c>
      <c r="BP239" s="232">
        <v>1.74</v>
      </c>
      <c r="BQ239" s="71">
        <v>317884100</v>
      </c>
      <c r="BR239" s="235">
        <v>2374</v>
      </c>
      <c r="BS239" s="302">
        <v>1.74</v>
      </c>
      <c r="BT239" s="232">
        <v>1.74</v>
      </c>
      <c r="BU239" s="71">
        <v>318807340</v>
      </c>
      <c r="BV239" s="235">
        <v>2379</v>
      </c>
      <c r="BW239" s="302">
        <v>1.74</v>
      </c>
      <c r="BX239" s="232">
        <v>1.74</v>
      </c>
      <c r="BY239" s="71">
        <v>321836660</v>
      </c>
      <c r="BZ239" s="463">
        <v>-37669</v>
      </c>
      <c r="CA239" s="235">
        <v>3573271</v>
      </c>
      <c r="CB239" s="235">
        <v>45058</v>
      </c>
      <c r="CC239" s="235">
        <v>-79075</v>
      </c>
      <c r="CD239" s="235">
        <v>-138</v>
      </c>
      <c r="CE239" s="235">
        <v>0</v>
      </c>
      <c r="CF239" s="235">
        <v>368994</v>
      </c>
      <c r="CG239" s="235">
        <v>18432</v>
      </c>
      <c r="CH239" s="235">
        <v>-19483</v>
      </c>
      <c r="CI239" s="235">
        <v>31595</v>
      </c>
      <c r="CJ239" s="235">
        <v>1519</v>
      </c>
      <c r="CK239" s="235">
        <v>292818</v>
      </c>
      <c r="CL239" s="235">
        <v>21629</v>
      </c>
      <c r="CM239" s="235">
        <v>-151326</v>
      </c>
      <c r="CN239" s="235">
        <v>0</v>
      </c>
      <c r="CO239" s="235">
        <v>0</v>
      </c>
      <c r="CP239" s="235">
        <v>4142</v>
      </c>
      <c r="CQ239" s="235">
        <v>50</v>
      </c>
      <c r="CR239" s="235">
        <v>-109</v>
      </c>
      <c r="CS239" s="235">
        <v>0</v>
      </c>
      <c r="CT239" s="235">
        <v>648</v>
      </c>
      <c r="CU239" s="235">
        <v>7028</v>
      </c>
      <c r="CV239" s="235">
        <v>0</v>
      </c>
      <c r="CW239" s="235">
        <v>4077384</v>
      </c>
      <c r="CX239" s="463">
        <v>-33166</v>
      </c>
      <c r="CY239" s="544">
        <v>3864505</v>
      </c>
      <c r="CZ239" s="544">
        <v>50248</v>
      </c>
      <c r="DA239" s="544">
        <v>-121662</v>
      </c>
      <c r="DB239" s="544">
        <v>-194</v>
      </c>
      <c r="DC239" s="544">
        <v>0</v>
      </c>
      <c r="DD239" s="544">
        <v>358732</v>
      </c>
      <c r="DE239" s="544">
        <v>15166</v>
      </c>
      <c r="DF239" s="544">
        <v>-23970</v>
      </c>
      <c r="DG239" s="544">
        <v>23553</v>
      </c>
      <c r="DH239" s="544">
        <v>1694</v>
      </c>
      <c r="DI239" s="544">
        <v>148234</v>
      </c>
      <c r="DJ239" s="544">
        <v>6532</v>
      </c>
      <c r="DK239" s="544">
        <v>-87042</v>
      </c>
      <c r="DL239" s="544">
        <v>0</v>
      </c>
      <c r="DM239" s="544">
        <v>0</v>
      </c>
      <c r="DN239" s="544">
        <v>845</v>
      </c>
      <c r="DO239" s="544">
        <v>230</v>
      </c>
      <c r="DP239" s="544">
        <v>-87</v>
      </c>
      <c r="DQ239" s="544">
        <v>0</v>
      </c>
      <c r="DR239" s="544">
        <v>934</v>
      </c>
      <c r="DS239" s="544">
        <v>9858</v>
      </c>
      <c r="DT239" s="544">
        <v>0</v>
      </c>
      <c r="DU239" s="544">
        <v>4214410</v>
      </c>
      <c r="DV239" s="463">
        <v>-21928</v>
      </c>
      <c r="DW239" s="235">
        <v>3465782</v>
      </c>
      <c r="DX239" s="235">
        <v>45019</v>
      </c>
      <c r="DY239" s="235">
        <v>-53806</v>
      </c>
      <c r="DZ239" s="235">
        <v>-198</v>
      </c>
      <c r="EA239" s="235">
        <v>0</v>
      </c>
      <c r="EB239" s="235">
        <v>328725</v>
      </c>
      <c r="EC239" s="235">
        <v>11737</v>
      </c>
      <c r="ED239" s="235">
        <v>-22028</v>
      </c>
      <c r="EE239" s="235">
        <v>42587</v>
      </c>
      <c r="EF239" s="235">
        <v>1618</v>
      </c>
      <c r="EG239" s="235">
        <v>235972</v>
      </c>
      <c r="EH239" s="235">
        <v>18863</v>
      </c>
      <c r="EI239" s="235">
        <v>-92133</v>
      </c>
      <c r="EJ239" s="235">
        <v>0</v>
      </c>
      <c r="EK239" s="235">
        <v>0</v>
      </c>
      <c r="EL239" s="235">
        <v>1035</v>
      </c>
      <c r="EM239" s="235">
        <v>66</v>
      </c>
      <c r="EN239" s="235">
        <v>0</v>
      </c>
      <c r="EO239" s="235">
        <v>0</v>
      </c>
      <c r="EP239" s="235">
        <v>-432</v>
      </c>
      <c r="EQ239" s="235">
        <v>4414</v>
      </c>
      <c r="ER239" s="235">
        <v>0</v>
      </c>
      <c r="ES239" s="235">
        <v>3965293</v>
      </c>
      <c r="ET239" s="254"/>
      <c r="EU239" s="254"/>
      <c r="EV239" s="254"/>
      <c r="EW239" s="254"/>
      <c r="EY239" s="397">
        <v>61.707870241211744</v>
      </c>
      <c r="EZ239" s="226">
        <v>0.22471417016149439</v>
      </c>
      <c r="FA239" s="397">
        <v>-3.9838490891063381</v>
      </c>
      <c r="FB239" s="226">
        <v>7.6892347747648498E-2</v>
      </c>
      <c r="FC239" s="221">
        <v>6.249411317557569E-2</v>
      </c>
      <c r="FD239" s="226">
        <v>0.18057317428685113</v>
      </c>
      <c r="FE239" s="221">
        <v>2627.0502593133406</v>
      </c>
      <c r="FF239" s="226">
        <v>-0.31317504580959776</v>
      </c>
      <c r="FG239" s="221">
        <v>0.19883868450139794</v>
      </c>
      <c r="FH239" s="226">
        <v>0</v>
      </c>
      <c r="FI239" s="232"/>
      <c r="FJ239" s="393">
        <v>135</v>
      </c>
      <c r="FK239" s="430"/>
      <c r="FL239" s="468">
        <v>0.7246315789473684</v>
      </c>
      <c r="FM239" s="469">
        <v>22082.102178178622</v>
      </c>
      <c r="FN239" s="472">
        <v>19.716210526315791</v>
      </c>
      <c r="FO239" s="386">
        <v>143628.82765363686</v>
      </c>
      <c r="FQ239" s="390">
        <v>536.65</v>
      </c>
      <c r="FR239" s="391">
        <v>1274543.75</v>
      </c>
      <c r="FS239" s="392">
        <v>1.4930145391780455E-3</v>
      </c>
      <c r="FT239" s="278">
        <v>23888.232626848727</v>
      </c>
      <c r="FV239" s="555">
        <v>0</v>
      </c>
      <c r="FW239" s="551">
        <v>0</v>
      </c>
      <c r="FX239" s="547">
        <v>3641</v>
      </c>
      <c r="FY239" s="545">
        <v>5565</v>
      </c>
      <c r="FZ239" s="555">
        <v>0</v>
      </c>
    </row>
    <row r="240" spans="1:182" x14ac:dyDescent="0.2">
      <c r="A240" s="65">
        <v>237</v>
      </c>
      <c r="B240" s="65">
        <v>420</v>
      </c>
      <c r="C240" s="66">
        <v>4220</v>
      </c>
      <c r="D240" s="67" t="s">
        <v>212</v>
      </c>
      <c r="E240" s="75"/>
      <c r="F240" s="220">
        <v>2409.3333333333335</v>
      </c>
      <c r="G240" s="220">
        <v>3687027.6666666665</v>
      </c>
      <c r="H240" s="214">
        <v>1.45</v>
      </c>
      <c r="I240" s="220">
        <v>2542777.701149425</v>
      </c>
      <c r="J240" s="220">
        <v>573980.33333333337</v>
      </c>
      <c r="K240" s="209">
        <v>0</v>
      </c>
      <c r="L240" s="216">
        <v>1.65</v>
      </c>
      <c r="M240" s="220">
        <v>4195583.2068965519</v>
      </c>
      <c r="N240" s="220">
        <v>568380.72000000009</v>
      </c>
      <c r="O240" s="220">
        <v>11055</v>
      </c>
      <c r="P240" s="220">
        <v>4775018.9268965516</v>
      </c>
      <c r="Q240" s="221">
        <v>1981.8838932885519</v>
      </c>
      <c r="R240" s="221">
        <v>2681.4037114060652</v>
      </c>
      <c r="S240" s="221">
        <v>73.912178343681731</v>
      </c>
      <c r="T240" s="381">
        <v>1981.8838932885519</v>
      </c>
      <c r="U240" s="222">
        <v>2746.534559255173</v>
      </c>
      <c r="V240" s="222">
        <v>72.159437667007367</v>
      </c>
      <c r="W240" s="223">
        <v>623589.27359358442</v>
      </c>
      <c r="X240" s="224">
        <v>258.82233270347996</v>
      </c>
      <c r="Y240" s="225">
        <v>83.56467235651948</v>
      </c>
      <c r="Z240" s="223">
        <v>157332</v>
      </c>
      <c r="AA240" s="224">
        <v>65.301051466519084</v>
      </c>
      <c r="AB240" s="226">
        <v>86.000003194197674</v>
      </c>
      <c r="AC240" s="227">
        <v>0</v>
      </c>
      <c r="AD240" s="228">
        <v>0</v>
      </c>
      <c r="AE240" s="229">
        <v>157332</v>
      </c>
      <c r="AF240" s="230">
        <v>65.301051466519084</v>
      </c>
      <c r="AG240" s="231">
        <v>86.000003194197674</v>
      </c>
      <c r="AH240" s="223">
        <v>780921.27359358442</v>
      </c>
      <c r="AI240" s="224">
        <v>324.12338416999904</v>
      </c>
      <c r="AJ240" s="226">
        <v>86.000003194197674</v>
      </c>
      <c r="AK240" s="232">
        <v>0</v>
      </c>
      <c r="AL240" s="444">
        <v>0.11289429994465965</v>
      </c>
      <c r="AM240" s="232">
        <v>0</v>
      </c>
      <c r="AN240" s="232">
        <v>7.3011898173768675</v>
      </c>
      <c r="AO240" s="232">
        <v>0</v>
      </c>
      <c r="AP240" s="223">
        <v>0</v>
      </c>
      <c r="AQ240" s="224">
        <v>73.912178343681731</v>
      </c>
      <c r="AR240" s="224">
        <v>0</v>
      </c>
      <c r="AS240" s="233">
        <v>0</v>
      </c>
      <c r="AT240" s="234">
        <v>0</v>
      </c>
      <c r="AU240" s="254"/>
      <c r="AV240" s="221">
        <v>1119.75</v>
      </c>
      <c r="AW240" s="221">
        <v>2697851</v>
      </c>
      <c r="AX240" s="271">
        <v>3.1884543431186306E-3</v>
      </c>
      <c r="AY240" s="298">
        <v>50218.15590411843</v>
      </c>
      <c r="AZ240" s="213"/>
      <c r="BA240" s="221">
        <v>40.377292332999254</v>
      </c>
      <c r="BB240" s="272">
        <v>-0.28127149842096444</v>
      </c>
      <c r="BC240" s="221">
        <v>-16.574584440344832</v>
      </c>
      <c r="BD240" s="272">
        <v>-1.2095320367329461</v>
      </c>
      <c r="BE240" s="221">
        <v>-0.31520882460152416</v>
      </c>
      <c r="BF240" s="272">
        <v>-0.76187468884333975</v>
      </c>
      <c r="BG240" s="221">
        <v>7493.740772187557</v>
      </c>
      <c r="BH240" s="272">
        <v>1.1032586489819893</v>
      </c>
      <c r="BI240" s="221">
        <v>-0.83898421824480995</v>
      </c>
      <c r="BJ240" s="445">
        <v>0</v>
      </c>
      <c r="BL240" s="412">
        <v>271</v>
      </c>
      <c r="BM240" s="425"/>
      <c r="BN240" s="235">
        <v>2412</v>
      </c>
      <c r="BO240" s="302">
        <v>1.45</v>
      </c>
      <c r="BP240" s="232">
        <v>1.45</v>
      </c>
      <c r="BQ240" s="71">
        <v>448472119</v>
      </c>
      <c r="BR240" s="235">
        <v>2417</v>
      </c>
      <c r="BS240" s="302">
        <v>1.45</v>
      </c>
      <c r="BT240" s="232">
        <v>1.45</v>
      </c>
      <c r="BU240" s="71">
        <v>476242931</v>
      </c>
      <c r="BV240" s="235">
        <v>2438</v>
      </c>
      <c r="BW240" s="302">
        <v>1.45</v>
      </c>
      <c r="BX240" s="232">
        <v>1.45</v>
      </c>
      <c r="BY240" s="71">
        <v>478274111</v>
      </c>
      <c r="BZ240" s="463">
        <v>-63468</v>
      </c>
      <c r="CA240" s="235">
        <v>3327382</v>
      </c>
      <c r="CB240" s="235">
        <v>138243</v>
      </c>
      <c r="CC240" s="235">
        <v>-142713</v>
      </c>
      <c r="CD240" s="235">
        <v>-65</v>
      </c>
      <c r="CE240" s="235">
        <v>23850</v>
      </c>
      <c r="CF240" s="235">
        <v>171184</v>
      </c>
      <c r="CG240" s="235">
        <v>29633</v>
      </c>
      <c r="CH240" s="235">
        <v>-7381</v>
      </c>
      <c r="CI240" s="235">
        <v>77209</v>
      </c>
      <c r="CJ240" s="235">
        <v>1331</v>
      </c>
      <c r="CK240" s="235">
        <v>568293</v>
      </c>
      <c r="CL240" s="235">
        <v>90709</v>
      </c>
      <c r="CM240" s="235">
        <v>-13257</v>
      </c>
      <c r="CN240" s="235">
        <v>0</v>
      </c>
      <c r="CO240" s="235">
        <v>-650600</v>
      </c>
      <c r="CP240" s="235">
        <v>24223</v>
      </c>
      <c r="CQ240" s="235">
        <v>556</v>
      </c>
      <c r="CR240" s="235">
        <v>0</v>
      </c>
      <c r="CS240" s="235">
        <v>0</v>
      </c>
      <c r="CT240" s="235">
        <v>2105</v>
      </c>
      <c r="CU240" s="235">
        <v>11190</v>
      </c>
      <c r="CV240" s="235">
        <v>0</v>
      </c>
      <c r="CW240" s="235">
        <v>3588424</v>
      </c>
      <c r="CX240" s="463">
        <v>-62374</v>
      </c>
      <c r="CY240" s="544">
        <v>3456329</v>
      </c>
      <c r="CZ240" s="544">
        <v>136897</v>
      </c>
      <c r="DA240" s="544">
        <v>-81219</v>
      </c>
      <c r="DB240" s="544">
        <v>-139</v>
      </c>
      <c r="DC240" s="544">
        <v>-29400</v>
      </c>
      <c r="DD240" s="544">
        <v>190344</v>
      </c>
      <c r="DE240" s="544">
        <v>34404</v>
      </c>
      <c r="DF240" s="544">
        <v>-9162</v>
      </c>
      <c r="DG240" s="544">
        <v>122703</v>
      </c>
      <c r="DH240" s="544">
        <v>1550</v>
      </c>
      <c r="DI240" s="544">
        <v>-885520</v>
      </c>
      <c r="DJ240" s="544">
        <v>216024</v>
      </c>
      <c r="DK240" s="544">
        <v>-418716</v>
      </c>
      <c r="DL240" s="544">
        <v>0</v>
      </c>
      <c r="DM240" s="544">
        <v>646750</v>
      </c>
      <c r="DN240" s="544">
        <v>35074</v>
      </c>
      <c r="DO240" s="544">
        <v>125</v>
      </c>
      <c r="DP240" s="544">
        <v>-4322</v>
      </c>
      <c r="DQ240" s="544">
        <v>0</v>
      </c>
      <c r="DR240" s="544">
        <v>341</v>
      </c>
      <c r="DS240" s="544">
        <v>9756</v>
      </c>
      <c r="DT240" s="544">
        <v>0</v>
      </c>
      <c r="DU240" s="544">
        <v>3359445</v>
      </c>
      <c r="DV240" s="463">
        <v>-72747</v>
      </c>
      <c r="DW240" s="235">
        <v>3198189</v>
      </c>
      <c r="DX240" s="235">
        <v>106370</v>
      </c>
      <c r="DY240" s="235">
        <v>-46618</v>
      </c>
      <c r="DZ240" s="235">
        <v>0</v>
      </c>
      <c r="EA240" s="235">
        <v>0</v>
      </c>
      <c r="EB240" s="235">
        <v>208767</v>
      </c>
      <c r="EC240" s="235">
        <v>23098</v>
      </c>
      <c r="ED240" s="235">
        <v>-10406</v>
      </c>
      <c r="EE240" s="235">
        <v>110962</v>
      </c>
      <c r="EF240" s="235">
        <v>1223</v>
      </c>
      <c r="EG240" s="235">
        <v>-142472</v>
      </c>
      <c r="EH240" s="235">
        <v>292722</v>
      </c>
      <c r="EI240" s="235">
        <v>-16909</v>
      </c>
      <c r="EJ240" s="235">
        <v>0</v>
      </c>
      <c r="EK240" s="235">
        <v>0</v>
      </c>
      <c r="EL240" s="235">
        <v>4390</v>
      </c>
      <c r="EM240" s="235">
        <v>1031</v>
      </c>
      <c r="EN240" s="235">
        <v>-5659</v>
      </c>
      <c r="EO240" s="235">
        <v>0</v>
      </c>
      <c r="EP240" s="235">
        <v>-253</v>
      </c>
      <c r="EQ240" s="235">
        <v>20499</v>
      </c>
      <c r="ER240" s="235">
        <v>0</v>
      </c>
      <c r="ES240" s="235">
        <v>3672187</v>
      </c>
      <c r="ET240" s="254"/>
      <c r="EU240" s="254"/>
      <c r="EV240" s="254"/>
      <c r="EW240" s="254"/>
      <c r="EY240" s="397">
        <v>44.203626819883674</v>
      </c>
      <c r="EZ240" s="226">
        <v>-0.18778829164327679</v>
      </c>
      <c r="FA240" s="397">
        <v>-17.283183615505248</v>
      </c>
      <c r="FB240" s="226">
        <v>-0.85485077116280928</v>
      </c>
      <c r="FC240" s="221">
        <v>-0.3212995184791258</v>
      </c>
      <c r="FD240" s="226">
        <v>-0.77287438392518015</v>
      </c>
      <c r="FE240" s="221">
        <v>7355.0319081927873</v>
      </c>
      <c r="FF240" s="226">
        <v>1.0344304116581271</v>
      </c>
      <c r="FG240" s="221">
        <v>-0.71248596459734825</v>
      </c>
      <c r="FH240" s="226">
        <v>0</v>
      </c>
      <c r="FI240" s="232"/>
      <c r="FJ240" s="393">
        <v>271</v>
      </c>
      <c r="FK240" s="430"/>
      <c r="FL240" s="468">
        <v>0.11228842713636988</v>
      </c>
      <c r="FM240" s="469">
        <v>0</v>
      </c>
      <c r="FN240" s="472">
        <v>7.262006329984863</v>
      </c>
      <c r="FO240" s="386">
        <v>0</v>
      </c>
      <c r="FQ240" s="390">
        <v>1131.9000000000001</v>
      </c>
      <c r="FR240" s="391">
        <v>2741839.1000000006</v>
      </c>
      <c r="FS240" s="392">
        <v>3.211820418394306E-3</v>
      </c>
      <c r="FT240" s="278">
        <v>51389.126694308892</v>
      </c>
      <c r="FV240" s="555">
        <v>0</v>
      </c>
      <c r="FW240" s="551">
        <v>0</v>
      </c>
      <c r="FX240" s="547">
        <v>33165</v>
      </c>
      <c r="FY240" s="545">
        <v>38402</v>
      </c>
      <c r="FZ240" s="555">
        <v>0</v>
      </c>
    </row>
    <row r="241" spans="1:182" x14ac:dyDescent="0.2">
      <c r="A241" s="65">
        <v>238</v>
      </c>
      <c r="B241" s="65">
        <v>880</v>
      </c>
      <c r="C241" s="66">
        <v>2620</v>
      </c>
      <c r="D241" s="67" t="s">
        <v>174</v>
      </c>
      <c r="E241" s="75"/>
      <c r="F241" s="220">
        <v>1770.3333333333333</v>
      </c>
      <c r="G241" s="220">
        <v>3249564.6666666665</v>
      </c>
      <c r="H241" s="214">
        <v>1.8500000000000003</v>
      </c>
      <c r="I241" s="220">
        <v>1756521.4414414412</v>
      </c>
      <c r="J241" s="220">
        <v>298260.33333333331</v>
      </c>
      <c r="K241" s="209">
        <v>0</v>
      </c>
      <c r="L241" s="216">
        <v>1.65</v>
      </c>
      <c r="M241" s="220">
        <v>2898260.3783783782</v>
      </c>
      <c r="N241" s="220">
        <v>308545.25999999995</v>
      </c>
      <c r="O241" s="220">
        <v>1590</v>
      </c>
      <c r="P241" s="220">
        <v>3208395.638378378</v>
      </c>
      <c r="Q241" s="221">
        <v>1812.3116014187788</v>
      </c>
      <c r="R241" s="221">
        <v>2681.4037114060652</v>
      </c>
      <c r="S241" s="221">
        <v>67.58816636635612</v>
      </c>
      <c r="T241" s="381">
        <v>1812.3116014187788</v>
      </c>
      <c r="U241" s="222">
        <v>2746.534559255173</v>
      </c>
      <c r="V241" s="222">
        <v>65.985392221325469</v>
      </c>
      <c r="W241" s="223">
        <v>569275.61085757217</v>
      </c>
      <c r="X241" s="224">
        <v>321.5640806952959</v>
      </c>
      <c r="Y241" s="225">
        <v>79.580544810804369</v>
      </c>
      <c r="Z241" s="223">
        <v>304730</v>
      </c>
      <c r="AA241" s="224">
        <v>172.13142534362643</v>
      </c>
      <c r="AB241" s="226">
        <v>85.999996854203104</v>
      </c>
      <c r="AC241" s="227">
        <v>0</v>
      </c>
      <c r="AD241" s="228">
        <v>0</v>
      </c>
      <c r="AE241" s="229">
        <v>304730</v>
      </c>
      <c r="AF241" s="230">
        <v>172.13142534362643</v>
      </c>
      <c r="AG241" s="231">
        <v>85.999996854203104</v>
      </c>
      <c r="AH241" s="223">
        <v>874005.61085757217</v>
      </c>
      <c r="AI241" s="224">
        <v>493.6955060389223</v>
      </c>
      <c r="AJ241" s="226">
        <v>85.999996854203104</v>
      </c>
      <c r="AK241" s="232">
        <v>0</v>
      </c>
      <c r="AL241" s="444">
        <v>2.0227829034080211</v>
      </c>
      <c r="AM241" s="232">
        <v>168050.66541946822</v>
      </c>
      <c r="AN241" s="232">
        <v>31.059687441159859</v>
      </c>
      <c r="AO241" s="232">
        <v>267475.01814028592</v>
      </c>
      <c r="AP241" s="223">
        <v>435525.68355975416</v>
      </c>
      <c r="AQ241" s="224">
        <v>67.58816636635612</v>
      </c>
      <c r="AR241" s="224">
        <v>0</v>
      </c>
      <c r="AS241" s="233">
        <v>0</v>
      </c>
      <c r="AT241" s="234">
        <v>435525.68355975416</v>
      </c>
      <c r="AU241" s="254"/>
      <c r="AV241" s="221">
        <v>397.38</v>
      </c>
      <c r="AW241" s="221">
        <v>703495.05999999994</v>
      </c>
      <c r="AX241" s="271">
        <v>8.3142541208521199E-4</v>
      </c>
      <c r="AY241" s="298">
        <v>13094.950240342088</v>
      </c>
      <c r="AZ241" s="213"/>
      <c r="BA241" s="221">
        <v>103.91700013074079</v>
      </c>
      <c r="BB241" s="272">
        <v>1.2382992939779172</v>
      </c>
      <c r="BC241" s="221">
        <v>-5.696876615155972</v>
      </c>
      <c r="BD241" s="272">
        <v>-0.15341970135544344</v>
      </c>
      <c r="BE241" s="221">
        <v>0.17301573744683799</v>
      </c>
      <c r="BF241" s="272">
        <v>0.3586928199037574</v>
      </c>
      <c r="BG241" s="221">
        <v>3329.0126094569182</v>
      </c>
      <c r="BH241" s="272">
        <v>-8.8203635071255948E-2</v>
      </c>
      <c r="BI241" s="221">
        <v>0.38294401189937177</v>
      </c>
      <c r="BJ241" s="445">
        <v>0</v>
      </c>
      <c r="BL241" s="412">
        <v>250.5</v>
      </c>
      <c r="BM241" s="425"/>
      <c r="BN241" s="235">
        <v>1765</v>
      </c>
      <c r="BO241" s="302">
        <v>1.85</v>
      </c>
      <c r="BP241" s="232">
        <v>1.85</v>
      </c>
      <c r="BQ241" s="71">
        <v>242377435</v>
      </c>
      <c r="BR241" s="235">
        <v>1751</v>
      </c>
      <c r="BS241" s="302">
        <v>1.85</v>
      </c>
      <c r="BT241" s="232">
        <v>1.85</v>
      </c>
      <c r="BU241" s="71">
        <v>257087495</v>
      </c>
      <c r="BV241" s="235">
        <v>1758</v>
      </c>
      <c r="BW241" s="302">
        <v>1.85</v>
      </c>
      <c r="BX241" s="232">
        <v>1.85</v>
      </c>
      <c r="BY241" s="71">
        <v>259591835</v>
      </c>
      <c r="BZ241" s="463">
        <v>-60578</v>
      </c>
      <c r="CA241" s="235">
        <v>2903981</v>
      </c>
      <c r="CB241" s="235">
        <v>65670</v>
      </c>
      <c r="CC241" s="235">
        <v>-102436</v>
      </c>
      <c r="CD241" s="235">
        <v>-806</v>
      </c>
      <c r="CE241" s="235">
        <v>0</v>
      </c>
      <c r="CF241" s="235">
        <v>196302</v>
      </c>
      <c r="CG241" s="235">
        <v>19103</v>
      </c>
      <c r="CH241" s="235">
        <v>-11732</v>
      </c>
      <c r="CI241" s="235">
        <v>25131</v>
      </c>
      <c r="CJ241" s="235">
        <v>1131</v>
      </c>
      <c r="CK241" s="235">
        <v>151280</v>
      </c>
      <c r="CL241" s="235">
        <v>27619</v>
      </c>
      <c r="CM241" s="235">
        <v>-11747</v>
      </c>
      <c r="CN241" s="235">
        <v>0</v>
      </c>
      <c r="CO241" s="235">
        <v>0</v>
      </c>
      <c r="CP241" s="235">
        <v>3237</v>
      </c>
      <c r="CQ241" s="235">
        <v>30</v>
      </c>
      <c r="CR241" s="235">
        <v>-121</v>
      </c>
      <c r="CS241" s="235">
        <v>0</v>
      </c>
      <c r="CT241" s="235">
        <v>0</v>
      </c>
      <c r="CU241" s="235">
        <v>7113</v>
      </c>
      <c r="CV241" s="235">
        <v>0</v>
      </c>
      <c r="CW241" s="235">
        <v>3213177</v>
      </c>
      <c r="CX241" s="463">
        <v>-72389</v>
      </c>
      <c r="CY241" s="544">
        <v>2958826</v>
      </c>
      <c r="CZ241" s="544">
        <v>69198</v>
      </c>
      <c r="DA241" s="544">
        <v>-93082</v>
      </c>
      <c r="DB241" s="544">
        <v>-678</v>
      </c>
      <c r="DC241" s="544">
        <v>0</v>
      </c>
      <c r="DD241" s="544">
        <v>208958</v>
      </c>
      <c r="DE241" s="544">
        <v>19111</v>
      </c>
      <c r="DF241" s="544">
        <v>-13937</v>
      </c>
      <c r="DG241" s="544">
        <v>40211</v>
      </c>
      <c r="DH241" s="544">
        <v>644</v>
      </c>
      <c r="DI241" s="544">
        <v>186562</v>
      </c>
      <c r="DJ241" s="544">
        <v>4873</v>
      </c>
      <c r="DK241" s="544">
        <v>-16444</v>
      </c>
      <c r="DL241" s="544">
        <v>0</v>
      </c>
      <c r="DM241" s="544">
        <v>0</v>
      </c>
      <c r="DN241" s="544">
        <v>719</v>
      </c>
      <c r="DO241" s="544">
        <v>45</v>
      </c>
      <c r="DP241" s="544">
        <v>-19</v>
      </c>
      <c r="DQ241" s="544">
        <v>0</v>
      </c>
      <c r="DR241" s="544">
        <v>0</v>
      </c>
      <c r="DS241" s="544">
        <v>8849</v>
      </c>
      <c r="DT241" s="544">
        <v>0</v>
      </c>
      <c r="DU241" s="544">
        <v>3301447</v>
      </c>
      <c r="DV241" s="463">
        <v>-70660</v>
      </c>
      <c r="DW241" s="235">
        <v>2992792</v>
      </c>
      <c r="DX241" s="235">
        <v>58210</v>
      </c>
      <c r="DY241" s="235">
        <v>-92419</v>
      </c>
      <c r="DZ241" s="235">
        <v>-1985</v>
      </c>
      <c r="EA241" s="235">
        <v>0</v>
      </c>
      <c r="EB241" s="235">
        <v>261999</v>
      </c>
      <c r="EC241" s="235">
        <v>18056</v>
      </c>
      <c r="ED241" s="235">
        <v>-13469</v>
      </c>
      <c r="EE241" s="235">
        <v>32405</v>
      </c>
      <c r="EF241" s="235">
        <v>581</v>
      </c>
      <c r="EG241" s="235">
        <v>-4883</v>
      </c>
      <c r="EH241" s="235">
        <v>7227</v>
      </c>
      <c r="EI241" s="235">
        <v>-13617</v>
      </c>
      <c r="EJ241" s="235">
        <v>0</v>
      </c>
      <c r="EK241" s="235">
        <v>0</v>
      </c>
      <c r="EL241" s="235">
        <v>190</v>
      </c>
      <c r="EM241" s="235">
        <v>49</v>
      </c>
      <c r="EN241" s="235">
        <v>-104</v>
      </c>
      <c r="EO241" s="235">
        <v>0</v>
      </c>
      <c r="EP241" s="235">
        <v>0</v>
      </c>
      <c r="EQ241" s="235">
        <v>8190</v>
      </c>
      <c r="ER241" s="235">
        <v>0</v>
      </c>
      <c r="ES241" s="235">
        <v>3182562</v>
      </c>
      <c r="ET241" s="254"/>
      <c r="EU241" s="254"/>
      <c r="EV241" s="254"/>
      <c r="EW241" s="254"/>
      <c r="EY241" s="397">
        <v>112.35690956036466</v>
      </c>
      <c r="EZ241" s="226">
        <v>1.4183020850633348</v>
      </c>
      <c r="FA241" s="397">
        <v>-6.9417634444432368</v>
      </c>
      <c r="FB241" s="226">
        <v>-0.13033729531764787</v>
      </c>
      <c r="FC241" s="221">
        <v>0.16521980337035747</v>
      </c>
      <c r="FD241" s="226">
        <v>0.43577167265583899</v>
      </c>
      <c r="FE241" s="221">
        <v>3491.3627064000611</v>
      </c>
      <c r="FF241" s="226">
        <v>-6.6822107674273074E-2</v>
      </c>
      <c r="FG241" s="221">
        <v>0.44763964251894972</v>
      </c>
      <c r="FH241" s="226">
        <v>0</v>
      </c>
      <c r="FI241" s="232"/>
      <c r="FJ241" s="393">
        <v>250.5</v>
      </c>
      <c r="FK241" s="430"/>
      <c r="FL241" s="468">
        <v>2.0369738339021617</v>
      </c>
      <c r="FM241" s="469">
        <v>168506.93855739277</v>
      </c>
      <c r="FN241" s="472">
        <v>31.27758816837315</v>
      </c>
      <c r="FO241" s="386">
        <v>266257.95664265467</v>
      </c>
      <c r="FQ241" s="390">
        <v>413.32</v>
      </c>
      <c r="FR241" s="391">
        <v>726616.55999999994</v>
      </c>
      <c r="FS241" s="392">
        <v>8.5116661431789732E-4</v>
      </c>
      <c r="FT241" s="278">
        <v>13618.665829086358</v>
      </c>
      <c r="FV241" s="555">
        <v>0</v>
      </c>
      <c r="FW241" s="551">
        <v>0</v>
      </c>
      <c r="FX241" s="547">
        <v>4770</v>
      </c>
      <c r="FY241" s="545">
        <v>6081</v>
      </c>
      <c r="FZ241" s="555">
        <v>0</v>
      </c>
    </row>
    <row r="242" spans="1:182" x14ac:dyDescent="0.2">
      <c r="A242" s="65">
        <v>239</v>
      </c>
      <c r="B242" s="65">
        <v>956</v>
      </c>
      <c r="C242" s="66">
        <v>4406</v>
      </c>
      <c r="D242" s="67" t="s">
        <v>231</v>
      </c>
      <c r="E242" s="75"/>
      <c r="F242" s="220">
        <v>3241.3333333333335</v>
      </c>
      <c r="G242" s="220">
        <v>7157346</v>
      </c>
      <c r="H242" s="214">
        <v>1.6233333333333333</v>
      </c>
      <c r="I242" s="220">
        <v>4383416.2256707978</v>
      </c>
      <c r="J242" s="220">
        <v>476288.66666666669</v>
      </c>
      <c r="K242" s="209">
        <v>0</v>
      </c>
      <c r="L242" s="216">
        <v>1.65</v>
      </c>
      <c r="M242" s="220">
        <v>7232636.7723568156</v>
      </c>
      <c r="N242" s="220">
        <v>584784.50666666671</v>
      </c>
      <c r="O242" s="220">
        <v>19180</v>
      </c>
      <c r="P242" s="220">
        <v>7836601.2790234825</v>
      </c>
      <c r="Q242" s="221">
        <v>2417.7091564243569</v>
      </c>
      <c r="R242" s="221">
        <v>2681.4037114060652</v>
      </c>
      <c r="S242" s="221">
        <v>90.165801820143187</v>
      </c>
      <c r="T242" s="381">
        <v>2417.7091564243569</v>
      </c>
      <c r="U242" s="222">
        <v>2746.534559255173</v>
      </c>
      <c r="V242" s="222">
        <v>88.027625513658577</v>
      </c>
      <c r="W242" s="223">
        <v>316247.12182586285</v>
      </c>
      <c r="X242" s="224">
        <v>97.566985343232062</v>
      </c>
      <c r="Y242" s="225">
        <v>93.804455146690202</v>
      </c>
      <c r="Z242" s="223">
        <v>0</v>
      </c>
      <c r="AA242" s="224">
        <v>0</v>
      </c>
      <c r="AB242" s="226">
        <v>93.804455146690202</v>
      </c>
      <c r="AC242" s="227">
        <v>0</v>
      </c>
      <c r="AD242" s="228">
        <v>0</v>
      </c>
      <c r="AE242" s="229">
        <v>0</v>
      </c>
      <c r="AF242" s="230">
        <v>0</v>
      </c>
      <c r="AG242" s="231">
        <v>93.804455146690202</v>
      </c>
      <c r="AH242" s="223">
        <v>316247.12182586285</v>
      </c>
      <c r="AI242" s="224">
        <v>97.566985343232062</v>
      </c>
      <c r="AJ242" s="226">
        <v>93.804455146690202</v>
      </c>
      <c r="AK242" s="232">
        <v>0</v>
      </c>
      <c r="AL242" s="444">
        <v>0.46462361168243521</v>
      </c>
      <c r="AM242" s="232">
        <v>0</v>
      </c>
      <c r="AN242" s="232">
        <v>15.801213492389962</v>
      </c>
      <c r="AO242" s="232">
        <v>91722.201522742995</v>
      </c>
      <c r="AP242" s="223">
        <v>91722.201522742995</v>
      </c>
      <c r="AQ242" s="224">
        <v>90.165801820143187</v>
      </c>
      <c r="AR242" s="224">
        <v>0</v>
      </c>
      <c r="AS242" s="233">
        <v>0</v>
      </c>
      <c r="AT242" s="234">
        <v>91722.201522742995</v>
      </c>
      <c r="AU242" s="254"/>
      <c r="AV242" s="221">
        <v>424.97</v>
      </c>
      <c r="AW242" s="221">
        <v>1377469.4266666668</v>
      </c>
      <c r="AX242" s="271">
        <v>1.6279618021782759E-3</v>
      </c>
      <c r="AY242" s="298">
        <v>25640.398384307846</v>
      </c>
      <c r="AZ242" s="213"/>
      <c r="BA242" s="221">
        <v>48.778441539353871</v>
      </c>
      <c r="BB242" s="272">
        <v>-8.0355545247266E-2</v>
      </c>
      <c r="BC242" s="221">
        <v>0.74651252423758174</v>
      </c>
      <c r="BD242" s="272">
        <v>0.47216639280247835</v>
      </c>
      <c r="BE242" s="221">
        <v>0.36539134029696951</v>
      </c>
      <c r="BF242" s="272">
        <v>0.80023113400467538</v>
      </c>
      <c r="BG242" s="221">
        <v>1988.5309347021746</v>
      </c>
      <c r="BH242" s="272">
        <v>-0.47169405642150142</v>
      </c>
      <c r="BI242" s="221">
        <v>0.41593400949534731</v>
      </c>
      <c r="BJ242" s="445">
        <v>0</v>
      </c>
      <c r="BL242" s="412">
        <v>305.75</v>
      </c>
      <c r="BM242" s="425"/>
      <c r="BN242" s="235">
        <v>3246</v>
      </c>
      <c r="BO242" s="302">
        <v>1.59</v>
      </c>
      <c r="BP242" s="232">
        <v>1.59</v>
      </c>
      <c r="BQ242" s="71">
        <v>470597820</v>
      </c>
      <c r="BR242" s="235">
        <v>3238</v>
      </c>
      <c r="BS242" s="302">
        <v>1.69</v>
      </c>
      <c r="BT242" s="232">
        <v>1.69</v>
      </c>
      <c r="BU242" s="71">
        <v>471006810</v>
      </c>
      <c r="BV242" s="235">
        <v>3256</v>
      </c>
      <c r="BW242" s="302">
        <v>1.69</v>
      </c>
      <c r="BX242" s="232">
        <v>1.69</v>
      </c>
      <c r="BY242" s="71">
        <v>501816170</v>
      </c>
      <c r="BZ242" s="463">
        <v>-39539</v>
      </c>
      <c r="CA242" s="235">
        <v>5177929</v>
      </c>
      <c r="CB242" s="235">
        <v>108961</v>
      </c>
      <c r="CC242" s="235">
        <v>-130859</v>
      </c>
      <c r="CD242" s="235">
        <v>-614</v>
      </c>
      <c r="CE242" s="235">
        <v>0</v>
      </c>
      <c r="CF242" s="235">
        <v>496649</v>
      </c>
      <c r="CG242" s="235">
        <v>22696</v>
      </c>
      <c r="CH242" s="235">
        <v>-38223</v>
      </c>
      <c r="CI242" s="235">
        <v>5754</v>
      </c>
      <c r="CJ242" s="235">
        <v>0</v>
      </c>
      <c r="CK242" s="235">
        <v>109276</v>
      </c>
      <c r="CL242" s="235">
        <v>71555</v>
      </c>
      <c r="CM242" s="235">
        <v>-66298</v>
      </c>
      <c r="CN242" s="235">
        <v>0</v>
      </c>
      <c r="CO242" s="235">
        <v>0</v>
      </c>
      <c r="CP242" s="235">
        <v>7798</v>
      </c>
      <c r="CQ242" s="235">
        <v>610</v>
      </c>
      <c r="CR242" s="235">
        <v>-177</v>
      </c>
      <c r="CS242" s="235">
        <v>0</v>
      </c>
      <c r="CT242" s="235">
        <v>21186</v>
      </c>
      <c r="CU242" s="235">
        <v>912</v>
      </c>
      <c r="CV242" s="235">
        <v>0</v>
      </c>
      <c r="CW242" s="235">
        <v>5747616</v>
      </c>
      <c r="CX242" s="463">
        <v>-32074</v>
      </c>
      <c r="CY242" s="544">
        <v>5558631</v>
      </c>
      <c r="CZ242" s="544">
        <v>104790</v>
      </c>
      <c r="DA242" s="544">
        <v>-100926</v>
      </c>
      <c r="DB242" s="544">
        <v>-1416</v>
      </c>
      <c r="DC242" s="544">
        <v>0</v>
      </c>
      <c r="DD242" s="544">
        <v>576004</v>
      </c>
      <c r="DE242" s="544">
        <v>21191</v>
      </c>
      <c r="DF242" s="544">
        <v>-31556</v>
      </c>
      <c r="DG242" s="544">
        <v>16542</v>
      </c>
      <c r="DH242" s="544">
        <v>0</v>
      </c>
      <c r="DI242" s="544">
        <v>3365534</v>
      </c>
      <c r="DJ242" s="544">
        <v>88768</v>
      </c>
      <c r="DK242" s="544">
        <v>-66946</v>
      </c>
      <c r="DL242" s="544">
        <v>0</v>
      </c>
      <c r="DM242" s="544">
        <v>0</v>
      </c>
      <c r="DN242" s="544">
        <v>3714</v>
      </c>
      <c r="DO242" s="544">
        <v>544</v>
      </c>
      <c r="DP242" s="544">
        <v>-460</v>
      </c>
      <c r="DQ242" s="544">
        <v>0</v>
      </c>
      <c r="DR242" s="544">
        <v>10878</v>
      </c>
      <c r="DS242" s="544">
        <v>3892</v>
      </c>
      <c r="DT242" s="544">
        <v>0</v>
      </c>
      <c r="DU242" s="544">
        <v>9517110</v>
      </c>
      <c r="DV242" s="463">
        <v>-49265</v>
      </c>
      <c r="DW242" s="235">
        <v>5497449</v>
      </c>
      <c r="DX242" s="235">
        <v>156282</v>
      </c>
      <c r="DY242" s="235">
        <v>-92726</v>
      </c>
      <c r="DZ242" s="235">
        <v>-1186</v>
      </c>
      <c r="EA242" s="235">
        <v>0</v>
      </c>
      <c r="EB242" s="235">
        <v>621115</v>
      </c>
      <c r="EC242" s="235">
        <v>29569</v>
      </c>
      <c r="ED242" s="235">
        <v>-29160</v>
      </c>
      <c r="EE242" s="235">
        <v>38484</v>
      </c>
      <c r="EF242" s="235">
        <v>0</v>
      </c>
      <c r="EG242" s="235">
        <v>2367785</v>
      </c>
      <c r="EH242" s="235">
        <v>63647</v>
      </c>
      <c r="EI242" s="235">
        <v>-67810</v>
      </c>
      <c r="EJ242" s="235">
        <v>-432</v>
      </c>
      <c r="EK242" s="235">
        <v>0</v>
      </c>
      <c r="EL242" s="235">
        <v>10317</v>
      </c>
      <c r="EM242" s="235">
        <v>420</v>
      </c>
      <c r="EN242" s="235">
        <v>-620</v>
      </c>
      <c r="EO242" s="235">
        <v>0</v>
      </c>
      <c r="EP242" s="235">
        <v>0</v>
      </c>
      <c r="EQ242" s="235">
        <v>10531</v>
      </c>
      <c r="ER242" s="235">
        <v>0</v>
      </c>
      <c r="ES242" s="235">
        <v>8554400</v>
      </c>
      <c r="ET242" s="254"/>
      <c r="EU242" s="254"/>
      <c r="EV242" s="254"/>
      <c r="EW242" s="254"/>
      <c r="EY242" s="397">
        <v>42.830952644996216</v>
      </c>
      <c r="EZ242" s="226">
        <v>-0.2201365321680277</v>
      </c>
      <c r="FA242" s="397">
        <v>0.50305244488167444</v>
      </c>
      <c r="FB242" s="226">
        <v>0.39124188314910963</v>
      </c>
      <c r="FC242" s="221">
        <v>0.30212332521134516</v>
      </c>
      <c r="FD242" s="226">
        <v>0.77587718208585255</v>
      </c>
      <c r="FE242" s="221">
        <v>2154.2179195325211</v>
      </c>
      <c r="FF242" s="226">
        <v>-0.4479453323454779</v>
      </c>
      <c r="FG242" s="221">
        <v>0.34873196635310311</v>
      </c>
      <c r="FH242" s="226">
        <v>0</v>
      </c>
      <c r="FI242" s="232"/>
      <c r="FJ242" s="393">
        <v>305.75</v>
      </c>
      <c r="FK242" s="430"/>
      <c r="FL242" s="468">
        <v>0.46386036960985627</v>
      </c>
      <c r="FM242" s="469">
        <v>0</v>
      </c>
      <c r="FN242" s="472">
        <v>15.775256673511294</v>
      </c>
      <c r="FO242" s="386">
        <v>95655.94998080704</v>
      </c>
      <c r="FQ242" s="390">
        <v>417.34</v>
      </c>
      <c r="FR242" s="391">
        <v>1354963.8666666665</v>
      </c>
      <c r="FS242" s="392">
        <v>1.5872195465979381E-3</v>
      </c>
      <c r="FT242" s="278">
        <v>25395.512745567008</v>
      </c>
      <c r="FV242" s="555">
        <v>0</v>
      </c>
      <c r="FW242" s="551">
        <v>0</v>
      </c>
      <c r="FX242" s="547">
        <v>57540</v>
      </c>
      <c r="FY242" s="545">
        <v>52965</v>
      </c>
      <c r="FZ242" s="555">
        <v>0</v>
      </c>
    </row>
    <row r="243" spans="1:182" x14ac:dyDescent="0.2">
      <c r="A243" s="65">
        <v>240</v>
      </c>
      <c r="B243" s="65">
        <v>421</v>
      </c>
      <c r="C243" s="66">
        <v>4221</v>
      </c>
      <c r="D243" s="67" t="s">
        <v>213</v>
      </c>
      <c r="E243" s="75"/>
      <c r="F243" s="220">
        <v>79.333333333333329</v>
      </c>
      <c r="G243" s="220">
        <v>89384.333333333328</v>
      </c>
      <c r="H243" s="214">
        <v>1</v>
      </c>
      <c r="I243" s="220">
        <v>89384.333333333328</v>
      </c>
      <c r="J243" s="220">
        <v>20993.666666666668</v>
      </c>
      <c r="K243" s="209">
        <v>0</v>
      </c>
      <c r="L243" s="216">
        <v>1.65</v>
      </c>
      <c r="M243" s="220">
        <v>147484.15</v>
      </c>
      <c r="N243" s="220">
        <v>26161.199999999997</v>
      </c>
      <c r="O243" s="220">
        <v>358.66666666666669</v>
      </c>
      <c r="P243" s="220">
        <v>174004.01666666666</v>
      </c>
      <c r="Q243" s="221">
        <v>2193.3279411764706</v>
      </c>
      <c r="R243" s="221">
        <v>2681.4037114060652</v>
      </c>
      <c r="S243" s="221">
        <v>81.797751373527447</v>
      </c>
      <c r="T243" s="381">
        <v>2193.3279411764706</v>
      </c>
      <c r="U243" s="222">
        <v>2746.534559255173</v>
      </c>
      <c r="V243" s="222">
        <v>79.858013575160498</v>
      </c>
      <c r="W243" s="223">
        <v>14326.650775472699</v>
      </c>
      <c r="X243" s="224">
        <v>180.58803498494999</v>
      </c>
      <c r="Y243" s="225">
        <v>88.532583365322282</v>
      </c>
      <c r="Z243" s="223">
        <v>0</v>
      </c>
      <c r="AA243" s="224">
        <v>0</v>
      </c>
      <c r="AB243" s="226">
        <v>88.532583365322282</v>
      </c>
      <c r="AC243" s="227">
        <v>0</v>
      </c>
      <c r="AD243" s="228">
        <v>0</v>
      </c>
      <c r="AE243" s="229">
        <v>0</v>
      </c>
      <c r="AF243" s="230">
        <v>0</v>
      </c>
      <c r="AG243" s="231">
        <v>88.532583365322282</v>
      </c>
      <c r="AH243" s="223">
        <v>14326.650775472699</v>
      </c>
      <c r="AI243" s="224">
        <v>180.58803498494999</v>
      </c>
      <c r="AJ243" s="226">
        <v>88.532583365322282</v>
      </c>
      <c r="AK243" s="232">
        <v>0</v>
      </c>
      <c r="AL243" s="444">
        <v>3.0756302521008405</v>
      </c>
      <c r="AM243" s="232">
        <v>13075.544630414894</v>
      </c>
      <c r="AN243" s="232">
        <v>92.558823529411768</v>
      </c>
      <c r="AO243" s="232">
        <v>51248.54864214424</v>
      </c>
      <c r="AP243" s="223">
        <v>64324.093272559134</v>
      </c>
      <c r="AQ243" s="224">
        <v>81.797751373527447</v>
      </c>
      <c r="AR243" s="224">
        <v>0</v>
      </c>
      <c r="AS243" s="233">
        <v>0</v>
      </c>
      <c r="AT243" s="234">
        <v>64324.093272559134</v>
      </c>
      <c r="AU243" s="254"/>
      <c r="AV243" s="221">
        <v>287.89</v>
      </c>
      <c r="AW243" s="221">
        <v>22839.273333333331</v>
      </c>
      <c r="AX243" s="271">
        <v>2.6992587898049292E-5</v>
      </c>
      <c r="AY243" s="298">
        <v>425.13325939427637</v>
      </c>
      <c r="AZ243" s="213"/>
      <c r="BA243" s="221">
        <v>29.296186252745898</v>
      </c>
      <c r="BB243" s="272">
        <v>-0.54627940813038189</v>
      </c>
      <c r="BC243" s="221">
        <v>-52.0468713572292</v>
      </c>
      <c r="BD243" s="272">
        <v>-4.6535222945169785</v>
      </c>
      <c r="BE243" s="221">
        <v>-1.1656657448545555</v>
      </c>
      <c r="BF243" s="272">
        <v>-2.7138338209819377</v>
      </c>
      <c r="BG243" s="221">
        <v>31008.828045928658</v>
      </c>
      <c r="BH243" s="272">
        <v>7.8305499626395827</v>
      </c>
      <c r="BI243" s="221">
        <v>-3.9360463715672203</v>
      </c>
      <c r="BJ243" s="445">
        <v>100</v>
      </c>
      <c r="BL243" s="412">
        <v>0</v>
      </c>
      <c r="BM243" s="425"/>
      <c r="BN243" s="235">
        <v>79</v>
      </c>
      <c r="BO243" s="302">
        <v>1</v>
      </c>
      <c r="BP243" s="232">
        <v>1</v>
      </c>
      <c r="BQ243" s="71">
        <v>20557950</v>
      </c>
      <c r="BR243" s="235">
        <v>81</v>
      </c>
      <c r="BS243" s="302">
        <v>1</v>
      </c>
      <c r="BT243" s="232">
        <v>1</v>
      </c>
      <c r="BU243" s="71">
        <v>21826410</v>
      </c>
      <c r="BV243" s="235">
        <v>79</v>
      </c>
      <c r="BW243" s="302">
        <v>1</v>
      </c>
      <c r="BX243" s="232">
        <v>1</v>
      </c>
      <c r="BY243" s="71">
        <v>21767510</v>
      </c>
      <c r="BZ243" s="463">
        <v>-13</v>
      </c>
      <c r="CA243" s="235">
        <v>63428</v>
      </c>
      <c r="CB243" s="235">
        <v>379</v>
      </c>
      <c r="CC243" s="235">
        <v>-1</v>
      </c>
      <c r="CD243" s="235">
        <v>0</v>
      </c>
      <c r="CE243" s="235">
        <v>0</v>
      </c>
      <c r="CF243" s="235">
        <v>5910</v>
      </c>
      <c r="CG243" s="235">
        <v>1</v>
      </c>
      <c r="CH243" s="235">
        <v>-49</v>
      </c>
      <c r="CI243" s="235">
        <v>687</v>
      </c>
      <c r="CJ243" s="235">
        <v>0</v>
      </c>
      <c r="CK243" s="235">
        <v>0</v>
      </c>
      <c r="CL243" s="235">
        <v>12557</v>
      </c>
      <c r="CM243" s="235">
        <v>0</v>
      </c>
      <c r="CN243" s="235">
        <v>0</v>
      </c>
      <c r="CO243" s="235">
        <v>0</v>
      </c>
      <c r="CP243" s="235">
        <v>6</v>
      </c>
      <c r="CQ243" s="235">
        <v>0</v>
      </c>
      <c r="CR243" s="235">
        <v>0</v>
      </c>
      <c r="CS243" s="235">
        <v>0</v>
      </c>
      <c r="CT243" s="235">
        <v>0</v>
      </c>
      <c r="CU243" s="235">
        <v>0</v>
      </c>
      <c r="CV243" s="235">
        <v>0</v>
      </c>
      <c r="CW243" s="235">
        <v>82905</v>
      </c>
      <c r="CX243" s="463">
        <v>14</v>
      </c>
      <c r="CY243" s="544">
        <v>58669</v>
      </c>
      <c r="CZ243" s="544">
        <v>922</v>
      </c>
      <c r="DA243" s="544">
        <v>-8089</v>
      </c>
      <c r="DB243" s="544">
        <v>0</v>
      </c>
      <c r="DC243" s="544">
        <v>0</v>
      </c>
      <c r="DD243" s="544">
        <v>6920</v>
      </c>
      <c r="DE243" s="544">
        <v>47</v>
      </c>
      <c r="DF243" s="544">
        <v>-1541</v>
      </c>
      <c r="DG243" s="544">
        <v>-694</v>
      </c>
      <c r="DH243" s="544">
        <v>0</v>
      </c>
      <c r="DI243" s="544">
        <v>0</v>
      </c>
      <c r="DJ243" s="544">
        <v>1404</v>
      </c>
      <c r="DK243" s="544">
        <v>0</v>
      </c>
      <c r="DL243" s="544">
        <v>0</v>
      </c>
      <c r="DM243" s="544">
        <v>0</v>
      </c>
      <c r="DN243" s="544">
        <v>0</v>
      </c>
      <c r="DO243" s="544">
        <v>0</v>
      </c>
      <c r="DP243" s="544">
        <v>0</v>
      </c>
      <c r="DQ243" s="544">
        <v>0</v>
      </c>
      <c r="DR243" s="544">
        <v>0</v>
      </c>
      <c r="DS243" s="544">
        <v>0</v>
      </c>
      <c r="DT243" s="544">
        <v>0</v>
      </c>
      <c r="DU243" s="544">
        <v>57652</v>
      </c>
      <c r="DV243" s="463">
        <v>0</v>
      </c>
      <c r="DW243" s="235">
        <v>74121</v>
      </c>
      <c r="DX243" s="235">
        <v>984</v>
      </c>
      <c r="DY243" s="235">
        <v>-2696</v>
      </c>
      <c r="DZ243" s="235">
        <v>0</v>
      </c>
      <c r="EA243" s="235">
        <v>0</v>
      </c>
      <c r="EB243" s="235">
        <v>8007</v>
      </c>
      <c r="EC243" s="235">
        <v>24</v>
      </c>
      <c r="ED243" s="235">
        <v>-452</v>
      </c>
      <c r="EE243" s="235">
        <v>0</v>
      </c>
      <c r="EF243" s="235">
        <v>0</v>
      </c>
      <c r="EG243" s="235">
        <v>103</v>
      </c>
      <c r="EH243" s="235">
        <v>6155</v>
      </c>
      <c r="EI243" s="235">
        <v>0</v>
      </c>
      <c r="EJ243" s="235">
        <v>0</v>
      </c>
      <c r="EK243" s="235">
        <v>0</v>
      </c>
      <c r="EL243" s="235">
        <v>0</v>
      </c>
      <c r="EM243" s="235">
        <v>0</v>
      </c>
      <c r="EN243" s="235">
        <v>0</v>
      </c>
      <c r="EO243" s="235">
        <v>0</v>
      </c>
      <c r="EP243" s="235">
        <v>0</v>
      </c>
      <c r="EQ243" s="235">
        <v>0</v>
      </c>
      <c r="ER243" s="235">
        <v>0</v>
      </c>
      <c r="ES243" s="235">
        <v>86246</v>
      </c>
      <c r="ET243" s="254"/>
      <c r="EU243" s="254"/>
      <c r="EV243" s="254"/>
      <c r="EW243" s="254"/>
      <c r="EY243" s="397">
        <v>28.610479629023477</v>
      </c>
      <c r="EZ243" s="226">
        <v>-0.55525413684951097</v>
      </c>
      <c r="FA243" s="397">
        <v>-76.32810284175828</v>
      </c>
      <c r="FB243" s="226">
        <v>-4.9915011491559342</v>
      </c>
      <c r="FC243" s="221">
        <v>-0.974806035046898</v>
      </c>
      <c r="FD243" s="226">
        <v>-2.3963619592942798</v>
      </c>
      <c r="FE243" s="221">
        <v>30251.880359952087</v>
      </c>
      <c r="FF243" s="226">
        <v>7.5606651189597622</v>
      </c>
      <c r="FG243" s="221">
        <v>-3.8759455910648715</v>
      </c>
      <c r="FH243" s="226">
        <v>100</v>
      </c>
      <c r="FI243" s="232"/>
      <c r="FJ243" s="393">
        <v>0</v>
      </c>
      <c r="FK243" s="430"/>
      <c r="FL243" s="468">
        <v>3.0627615062761504</v>
      </c>
      <c r="FM243" s="469">
        <v>13025.974120019959</v>
      </c>
      <c r="FN243" s="472">
        <v>92.171548117154799</v>
      </c>
      <c r="FO243" s="386">
        <v>50241.52732700151</v>
      </c>
      <c r="FQ243" s="390">
        <v>0</v>
      </c>
      <c r="FR243" s="391">
        <v>0</v>
      </c>
      <c r="FS243" s="392">
        <v>0</v>
      </c>
      <c r="FT243" s="278">
        <v>0</v>
      </c>
      <c r="FV243" s="555">
        <v>0</v>
      </c>
      <c r="FW243" s="551">
        <v>0</v>
      </c>
      <c r="FX243" s="547">
        <v>1076</v>
      </c>
      <c r="FY243" s="545">
        <v>948</v>
      </c>
      <c r="FZ243" s="555">
        <v>0</v>
      </c>
    </row>
    <row r="244" spans="1:182" x14ac:dyDescent="0.2">
      <c r="A244" s="65">
        <v>241</v>
      </c>
      <c r="B244" s="65">
        <v>987</v>
      </c>
      <c r="C244" s="66">
        <v>4517</v>
      </c>
      <c r="D244" s="67" t="s">
        <v>245</v>
      </c>
      <c r="E244" s="75"/>
      <c r="F244" s="220">
        <v>488</v>
      </c>
      <c r="G244" s="220">
        <v>1072500</v>
      </c>
      <c r="H244" s="214">
        <v>1.6900000000000002</v>
      </c>
      <c r="I244" s="220">
        <v>634615.38461538462</v>
      </c>
      <c r="J244" s="220">
        <v>125313</v>
      </c>
      <c r="K244" s="209">
        <v>0</v>
      </c>
      <c r="L244" s="216">
        <v>1.65</v>
      </c>
      <c r="M244" s="220">
        <v>1047115.3846153845</v>
      </c>
      <c r="N244" s="220">
        <v>102728.60666666667</v>
      </c>
      <c r="O244" s="220">
        <v>16.333333333333332</v>
      </c>
      <c r="P244" s="220">
        <v>1149860.3246153845</v>
      </c>
      <c r="Q244" s="221">
        <v>2356.2711569987387</v>
      </c>
      <c r="R244" s="221">
        <v>2681.4037114060652</v>
      </c>
      <c r="S244" s="221">
        <v>87.874539256275042</v>
      </c>
      <c r="T244" s="381">
        <v>2356.2711569987387</v>
      </c>
      <c r="U244" s="222">
        <v>2746.534559255173</v>
      </c>
      <c r="V244" s="222">
        <v>85.79069755589498</v>
      </c>
      <c r="W244" s="223">
        <v>58705.934023786867</v>
      </c>
      <c r="X244" s="224">
        <v>120.29904513071079</v>
      </c>
      <c r="Y244" s="225">
        <v>92.360959731453264</v>
      </c>
      <c r="Z244" s="223">
        <v>0</v>
      </c>
      <c r="AA244" s="224">
        <v>0</v>
      </c>
      <c r="AB244" s="226">
        <v>92.360959731453264</v>
      </c>
      <c r="AC244" s="227">
        <v>0</v>
      </c>
      <c r="AD244" s="228">
        <v>0</v>
      </c>
      <c r="AE244" s="229">
        <v>0</v>
      </c>
      <c r="AF244" s="230">
        <v>0</v>
      </c>
      <c r="AG244" s="231">
        <v>92.360959731453264</v>
      </c>
      <c r="AH244" s="223">
        <v>58705.934023786867</v>
      </c>
      <c r="AI244" s="224">
        <v>120.29904513071079</v>
      </c>
      <c r="AJ244" s="226">
        <v>92.360959731453264</v>
      </c>
      <c r="AK244" s="232">
        <v>0</v>
      </c>
      <c r="AL244" s="444">
        <v>1.0532786885245902</v>
      </c>
      <c r="AM244" s="232">
        <v>14916.613475029546</v>
      </c>
      <c r="AN244" s="232">
        <v>28.057377049180328</v>
      </c>
      <c r="AO244" s="232">
        <v>61940.301722557771</v>
      </c>
      <c r="AP244" s="223">
        <v>76856.91519758731</v>
      </c>
      <c r="AQ244" s="224">
        <v>87.874539256275042</v>
      </c>
      <c r="AR244" s="224">
        <v>0</v>
      </c>
      <c r="AS244" s="233">
        <v>0</v>
      </c>
      <c r="AT244" s="234">
        <v>76856.91519758731</v>
      </c>
      <c r="AU244" s="254"/>
      <c r="AV244" s="221">
        <v>174.24</v>
      </c>
      <c r="AW244" s="221">
        <v>85029.12000000001</v>
      </c>
      <c r="AX244" s="271">
        <v>1.0049163832826766E-4</v>
      </c>
      <c r="AY244" s="298">
        <v>1582.7433036702155</v>
      </c>
      <c r="AZ244" s="213"/>
      <c r="BA244" s="221">
        <v>142.74098450137237</v>
      </c>
      <c r="BB244" s="272">
        <v>2.1667862942952114</v>
      </c>
      <c r="BC244" s="221">
        <v>-12.958200941077704</v>
      </c>
      <c r="BD244" s="272">
        <v>-0.85841879813432043</v>
      </c>
      <c r="BE244" s="221">
        <v>0.10403844815735926</v>
      </c>
      <c r="BF244" s="272">
        <v>0.20037692343400437</v>
      </c>
      <c r="BG244" s="221">
        <v>1394.9985551875736</v>
      </c>
      <c r="BH244" s="272">
        <v>-0.64149420109465616</v>
      </c>
      <c r="BI244" s="221">
        <v>0.53755965517238791</v>
      </c>
      <c r="BJ244" s="445">
        <v>0</v>
      </c>
      <c r="BL244" s="412">
        <v>42</v>
      </c>
      <c r="BM244" s="425"/>
      <c r="BN244" s="235">
        <v>493</v>
      </c>
      <c r="BO244" s="302">
        <v>1.69</v>
      </c>
      <c r="BP244" s="232">
        <v>1.69</v>
      </c>
      <c r="BQ244" s="71">
        <v>80466280</v>
      </c>
      <c r="BR244" s="235">
        <v>485</v>
      </c>
      <c r="BS244" s="302">
        <v>1.69</v>
      </c>
      <c r="BT244" s="232">
        <v>1.69</v>
      </c>
      <c r="BU244" s="71">
        <v>86603730</v>
      </c>
      <c r="BV244" s="235">
        <v>506</v>
      </c>
      <c r="BW244" s="302">
        <v>1.69</v>
      </c>
      <c r="BX244" s="232">
        <v>1.69</v>
      </c>
      <c r="BY244" s="71">
        <v>89473910</v>
      </c>
      <c r="BZ244" s="463">
        <v>-3973</v>
      </c>
      <c r="CA244" s="235">
        <v>925720</v>
      </c>
      <c r="CB244" s="235">
        <v>831</v>
      </c>
      <c r="CC244" s="235">
        <v>-56097</v>
      </c>
      <c r="CD244" s="235">
        <v>-194</v>
      </c>
      <c r="CE244" s="235">
        <v>0</v>
      </c>
      <c r="CF244" s="235">
        <v>109194</v>
      </c>
      <c r="CG244" s="235">
        <v>2017</v>
      </c>
      <c r="CH244" s="235">
        <v>-4905</v>
      </c>
      <c r="CI244" s="235">
        <v>42663</v>
      </c>
      <c r="CJ244" s="235">
        <v>0</v>
      </c>
      <c r="CK244" s="235">
        <v>39899</v>
      </c>
      <c r="CL244" s="235">
        <v>9040</v>
      </c>
      <c r="CM244" s="235">
        <v>-330</v>
      </c>
      <c r="CN244" s="235">
        <v>0</v>
      </c>
      <c r="CO244" s="235">
        <v>0</v>
      </c>
      <c r="CP244" s="235">
        <v>653</v>
      </c>
      <c r="CQ244" s="235">
        <v>25</v>
      </c>
      <c r="CR244" s="235">
        <v>-4</v>
      </c>
      <c r="CS244" s="235">
        <v>0</v>
      </c>
      <c r="CT244" s="235">
        <v>0</v>
      </c>
      <c r="CU244" s="235">
        <v>0</v>
      </c>
      <c r="CV244" s="235">
        <v>0</v>
      </c>
      <c r="CW244" s="235">
        <v>1064539</v>
      </c>
      <c r="CX244" s="463">
        <v>-4835</v>
      </c>
      <c r="CY244" s="544">
        <v>871678</v>
      </c>
      <c r="CZ244" s="544">
        <v>2637</v>
      </c>
      <c r="DA244" s="544">
        <v>-14022</v>
      </c>
      <c r="DB244" s="544">
        <v>-2615</v>
      </c>
      <c r="DC244" s="544">
        <v>0</v>
      </c>
      <c r="DD244" s="544">
        <v>88414</v>
      </c>
      <c r="DE244" s="544">
        <v>2629</v>
      </c>
      <c r="DF244" s="544">
        <v>-5881</v>
      </c>
      <c r="DG244" s="544">
        <v>43977</v>
      </c>
      <c r="DH244" s="544">
        <v>919</v>
      </c>
      <c r="DI244" s="544">
        <v>-9032</v>
      </c>
      <c r="DJ244" s="544">
        <v>3981</v>
      </c>
      <c r="DK244" s="544">
        <v>0</v>
      </c>
      <c r="DL244" s="544">
        <v>0</v>
      </c>
      <c r="DM244" s="544">
        <v>0</v>
      </c>
      <c r="DN244" s="544">
        <v>222</v>
      </c>
      <c r="DO244" s="544">
        <v>0</v>
      </c>
      <c r="DP244" s="544">
        <v>-323</v>
      </c>
      <c r="DQ244" s="544">
        <v>0</v>
      </c>
      <c r="DR244" s="544">
        <v>0</v>
      </c>
      <c r="DS244" s="544">
        <v>132</v>
      </c>
      <c r="DT244" s="544">
        <v>0</v>
      </c>
      <c r="DU244" s="544">
        <v>977881</v>
      </c>
      <c r="DV244" s="463">
        <v>-5958</v>
      </c>
      <c r="DW244" s="235">
        <v>854802</v>
      </c>
      <c r="DX244" s="235">
        <v>3766</v>
      </c>
      <c r="DY244" s="235">
        <v>-6097</v>
      </c>
      <c r="DZ244" s="235">
        <v>0</v>
      </c>
      <c r="EA244" s="235">
        <v>0</v>
      </c>
      <c r="EB244" s="235">
        <v>119788</v>
      </c>
      <c r="EC244" s="235">
        <v>1881</v>
      </c>
      <c r="ED244" s="235">
        <v>-2503</v>
      </c>
      <c r="EE244" s="235">
        <v>23617</v>
      </c>
      <c r="EF244" s="235">
        <v>50</v>
      </c>
      <c r="EG244" s="235">
        <v>6802</v>
      </c>
      <c r="EH244" s="235">
        <v>2978</v>
      </c>
      <c r="EI244" s="235">
        <v>0</v>
      </c>
      <c r="EJ244" s="235">
        <v>0</v>
      </c>
      <c r="EK244" s="235">
        <v>0</v>
      </c>
      <c r="EL244" s="235">
        <v>412</v>
      </c>
      <c r="EM244" s="235">
        <v>41</v>
      </c>
      <c r="EN244" s="235">
        <v>-10</v>
      </c>
      <c r="EO244" s="235">
        <v>0</v>
      </c>
      <c r="EP244" s="235">
        <v>0</v>
      </c>
      <c r="EQ244" s="235">
        <v>1538</v>
      </c>
      <c r="ER244" s="235">
        <v>0</v>
      </c>
      <c r="ES244" s="235">
        <v>1001107</v>
      </c>
      <c r="ET244" s="254"/>
      <c r="EU244" s="254"/>
      <c r="EV244" s="254"/>
      <c r="EW244" s="254"/>
      <c r="EY244" s="397">
        <v>128.58976962856684</v>
      </c>
      <c r="EZ244" s="226">
        <v>1.8008433111586541</v>
      </c>
      <c r="FA244" s="397">
        <v>-24.237396763845236</v>
      </c>
      <c r="FB244" s="226">
        <v>-1.3420586262280878</v>
      </c>
      <c r="FC244" s="221">
        <v>4.1855429645870912E-3</v>
      </c>
      <c r="FD244" s="226">
        <v>3.5718858568241571E-2</v>
      </c>
      <c r="FE244" s="221">
        <v>1569.1536004126322</v>
      </c>
      <c r="FF244" s="226">
        <v>-0.61470483523027952</v>
      </c>
      <c r="FG244" s="221">
        <v>0.27730209468227185</v>
      </c>
      <c r="FH244" s="226">
        <v>0</v>
      </c>
      <c r="FI244" s="232"/>
      <c r="FJ244" s="393">
        <v>56</v>
      </c>
      <c r="FK244" s="430"/>
      <c r="FL244" s="468">
        <v>1.0390835579514826</v>
      </c>
      <c r="FM244" s="469">
        <v>14858.295665557056</v>
      </c>
      <c r="FN244" s="472">
        <v>27.679245283018865</v>
      </c>
      <c r="FO244" s="386">
        <v>60912.591802971896</v>
      </c>
      <c r="FQ244" s="390">
        <v>218.34</v>
      </c>
      <c r="FR244" s="391">
        <v>108005.52</v>
      </c>
      <c r="FS244" s="392">
        <v>1.2651885168436564E-4</v>
      </c>
      <c r="FT244" s="278">
        <v>2024.3016269498501</v>
      </c>
      <c r="FV244" s="555">
        <v>0</v>
      </c>
      <c r="FW244" s="551">
        <v>0</v>
      </c>
      <c r="FX244" s="547">
        <v>49</v>
      </c>
      <c r="FY244" s="545">
        <v>531</v>
      </c>
      <c r="FZ244" s="555">
        <v>0</v>
      </c>
    </row>
    <row r="245" spans="1:182" x14ac:dyDescent="0.2">
      <c r="A245" s="65">
        <v>242</v>
      </c>
      <c r="B245" s="65">
        <v>853</v>
      </c>
      <c r="C245" s="66">
        <v>2503</v>
      </c>
      <c r="D245" s="67" t="s">
        <v>166</v>
      </c>
      <c r="E245" s="75"/>
      <c r="F245" s="220">
        <v>1684.3333333333333</v>
      </c>
      <c r="G245" s="220">
        <v>2796018.3333333335</v>
      </c>
      <c r="H245" s="214">
        <v>1.6733333333333331</v>
      </c>
      <c r="I245" s="220">
        <v>1669849.0211195217</v>
      </c>
      <c r="J245" s="220">
        <v>407663.33333333331</v>
      </c>
      <c r="K245" s="209">
        <v>0</v>
      </c>
      <c r="L245" s="216">
        <v>1.65</v>
      </c>
      <c r="M245" s="220">
        <v>2755250.8848472107</v>
      </c>
      <c r="N245" s="220">
        <v>334542.26333333337</v>
      </c>
      <c r="O245" s="220">
        <v>2026</v>
      </c>
      <c r="P245" s="220">
        <v>3091819.1481805439</v>
      </c>
      <c r="Q245" s="221">
        <v>1835.6337709364007</v>
      </c>
      <c r="R245" s="221">
        <v>2681.4037114060652</v>
      </c>
      <c r="S245" s="221">
        <v>68.457941007840162</v>
      </c>
      <c r="T245" s="381">
        <v>1835.6337709364007</v>
      </c>
      <c r="U245" s="222">
        <v>2746.534559255173</v>
      </c>
      <c r="V245" s="222">
        <v>66.834541176652891</v>
      </c>
      <c r="W245" s="223">
        <v>527086.64613382972</v>
      </c>
      <c r="X245" s="224">
        <v>312.93487797377583</v>
      </c>
      <c r="Y245" s="225">
        <v>80.128502834939297</v>
      </c>
      <c r="Z245" s="223">
        <v>265179</v>
      </c>
      <c r="AA245" s="224">
        <v>157.43855135563032</v>
      </c>
      <c r="AB245" s="226">
        <v>86.000000315379239</v>
      </c>
      <c r="AC245" s="227">
        <v>0</v>
      </c>
      <c r="AD245" s="228">
        <v>0</v>
      </c>
      <c r="AE245" s="229">
        <v>265179</v>
      </c>
      <c r="AF245" s="230">
        <v>157.43855135563032</v>
      </c>
      <c r="AG245" s="231">
        <v>86.000000315379239</v>
      </c>
      <c r="AH245" s="223">
        <v>792265.64613382972</v>
      </c>
      <c r="AI245" s="224">
        <v>470.37342932940612</v>
      </c>
      <c r="AJ245" s="226">
        <v>86.000000315379239</v>
      </c>
      <c r="AK245" s="232">
        <v>0</v>
      </c>
      <c r="AL245" s="444">
        <v>3.4019394419156939</v>
      </c>
      <c r="AM245" s="232">
        <v>314093.41074583336</v>
      </c>
      <c r="AN245" s="232">
        <v>31.318028893726499</v>
      </c>
      <c r="AO245" s="232">
        <v>257983.15575297247</v>
      </c>
      <c r="AP245" s="223">
        <v>572076.56649880577</v>
      </c>
      <c r="AQ245" s="224">
        <v>68.457941007840162</v>
      </c>
      <c r="AR245" s="224">
        <v>0</v>
      </c>
      <c r="AS245" s="233">
        <v>0</v>
      </c>
      <c r="AT245" s="234">
        <v>572076.56649880577</v>
      </c>
      <c r="AU245" s="254"/>
      <c r="AV245" s="221">
        <v>438.06</v>
      </c>
      <c r="AW245" s="221">
        <v>737839.05999999994</v>
      </c>
      <c r="AX245" s="271">
        <v>8.7201485752162278E-4</v>
      </c>
      <c r="AY245" s="298">
        <v>13734.234005965558</v>
      </c>
      <c r="AZ245" s="213"/>
      <c r="BA245" s="221">
        <v>53.520143729880296</v>
      </c>
      <c r="BB245" s="272">
        <v>3.3043656680349108E-2</v>
      </c>
      <c r="BC245" s="221">
        <v>-8.0864360872544143</v>
      </c>
      <c r="BD245" s="272">
        <v>-0.38542108208360271</v>
      </c>
      <c r="BE245" s="221">
        <v>0.30398047011163287</v>
      </c>
      <c r="BF245" s="272">
        <v>0.65928159733069414</v>
      </c>
      <c r="BG245" s="221">
        <v>3420.8845229141516</v>
      </c>
      <c r="BH245" s="272">
        <v>-6.1920546338682395E-2</v>
      </c>
      <c r="BI245" s="221">
        <v>9.2206179566530724E-2</v>
      </c>
      <c r="BJ245" s="445">
        <v>0</v>
      </c>
      <c r="BL245" s="412">
        <v>167</v>
      </c>
      <c r="BM245" s="425"/>
      <c r="BN245" s="235">
        <v>1686</v>
      </c>
      <c r="BO245" s="302">
        <v>1.64</v>
      </c>
      <c r="BP245" s="232">
        <v>1.64</v>
      </c>
      <c r="BQ245" s="71">
        <v>266957508</v>
      </c>
      <c r="BR245" s="235">
        <v>1698</v>
      </c>
      <c r="BS245" s="302">
        <v>1.74</v>
      </c>
      <c r="BT245" s="232">
        <v>1.74</v>
      </c>
      <c r="BU245" s="71">
        <v>272165120</v>
      </c>
      <c r="BV245" s="235">
        <v>1703</v>
      </c>
      <c r="BW245" s="302">
        <v>1.74</v>
      </c>
      <c r="BX245" s="232">
        <v>1.74</v>
      </c>
      <c r="BY245" s="71">
        <v>275070810</v>
      </c>
      <c r="BZ245" s="463">
        <v>-44182</v>
      </c>
      <c r="CA245" s="235">
        <v>2427718</v>
      </c>
      <c r="CB245" s="235">
        <v>35942</v>
      </c>
      <c r="CC245" s="235">
        <v>-132597</v>
      </c>
      <c r="CD245" s="235">
        <v>-155</v>
      </c>
      <c r="CE245" s="235">
        <v>0</v>
      </c>
      <c r="CF245" s="235">
        <v>181194</v>
      </c>
      <c r="CG245" s="235">
        <v>16550</v>
      </c>
      <c r="CH245" s="235">
        <v>-20337</v>
      </c>
      <c r="CI245" s="235">
        <v>18059</v>
      </c>
      <c r="CJ245" s="235">
        <v>0</v>
      </c>
      <c r="CK245" s="235">
        <v>203511</v>
      </c>
      <c r="CL245" s="235">
        <v>30520</v>
      </c>
      <c r="CM245" s="235">
        <v>0</v>
      </c>
      <c r="CN245" s="235">
        <v>0</v>
      </c>
      <c r="CO245" s="235">
        <v>0</v>
      </c>
      <c r="CP245" s="235">
        <v>3773</v>
      </c>
      <c r="CQ245" s="235">
        <v>611</v>
      </c>
      <c r="CR245" s="235">
        <v>-39</v>
      </c>
      <c r="CS245" s="235">
        <v>0</v>
      </c>
      <c r="CT245" s="235">
        <v>0</v>
      </c>
      <c r="CU245" s="235">
        <v>10639</v>
      </c>
      <c r="CV245" s="235">
        <v>0</v>
      </c>
      <c r="CW245" s="235">
        <v>2731207</v>
      </c>
      <c r="CX245" s="463">
        <v>-26698</v>
      </c>
      <c r="CY245" s="544">
        <v>2668838</v>
      </c>
      <c r="CZ245" s="544">
        <v>42586</v>
      </c>
      <c r="DA245" s="544">
        <v>-47961</v>
      </c>
      <c r="DB245" s="544">
        <v>0</v>
      </c>
      <c r="DC245" s="544">
        <v>0</v>
      </c>
      <c r="DD245" s="544">
        <v>220951</v>
      </c>
      <c r="DE245" s="544">
        <v>18932</v>
      </c>
      <c r="DF245" s="544">
        <v>-12836</v>
      </c>
      <c r="DG245" s="544">
        <v>11203</v>
      </c>
      <c r="DH245" s="544">
        <v>0</v>
      </c>
      <c r="DI245" s="544">
        <v>87299</v>
      </c>
      <c r="DJ245" s="544">
        <v>30863</v>
      </c>
      <c r="DK245" s="544">
        <v>-4367</v>
      </c>
      <c r="DL245" s="544">
        <v>0</v>
      </c>
      <c r="DM245" s="544">
        <v>0</v>
      </c>
      <c r="DN245" s="544">
        <v>1734</v>
      </c>
      <c r="DO245" s="544">
        <v>479</v>
      </c>
      <c r="DP245" s="544">
        <v>-52</v>
      </c>
      <c r="DQ245" s="544">
        <v>0</v>
      </c>
      <c r="DR245" s="544">
        <v>0</v>
      </c>
      <c r="DS245" s="544">
        <v>8751</v>
      </c>
      <c r="DT245" s="544">
        <v>0</v>
      </c>
      <c r="DU245" s="544">
        <v>2999722</v>
      </c>
      <c r="DV245" s="463">
        <v>-49266</v>
      </c>
      <c r="DW245" s="235">
        <v>2659493</v>
      </c>
      <c r="DX245" s="235">
        <v>37146</v>
      </c>
      <c r="DY245" s="235">
        <v>-123672</v>
      </c>
      <c r="DZ245" s="235">
        <v>-262</v>
      </c>
      <c r="EA245" s="235">
        <v>0</v>
      </c>
      <c r="EB245" s="235">
        <v>232647</v>
      </c>
      <c r="EC245" s="235">
        <v>15846</v>
      </c>
      <c r="ED245" s="235">
        <v>-29126</v>
      </c>
      <c r="EE245" s="235">
        <v>9474</v>
      </c>
      <c r="EF245" s="235">
        <v>0</v>
      </c>
      <c r="EG245" s="235">
        <v>48686</v>
      </c>
      <c r="EH245" s="235">
        <v>13816</v>
      </c>
      <c r="EI245" s="235">
        <v>0</v>
      </c>
      <c r="EJ245" s="235">
        <v>0</v>
      </c>
      <c r="EK245" s="235">
        <v>0</v>
      </c>
      <c r="EL245" s="235">
        <v>385</v>
      </c>
      <c r="EM245" s="235">
        <v>1044</v>
      </c>
      <c r="EN245" s="235">
        <v>-6</v>
      </c>
      <c r="EO245" s="235">
        <v>0</v>
      </c>
      <c r="EP245" s="235">
        <v>0</v>
      </c>
      <c r="EQ245" s="235">
        <v>6122</v>
      </c>
      <c r="ER245" s="235">
        <v>0</v>
      </c>
      <c r="ES245" s="235">
        <v>2822327</v>
      </c>
      <c r="ET245" s="254"/>
      <c r="EU245" s="254"/>
      <c r="EV245" s="254"/>
      <c r="EW245" s="254"/>
      <c r="EY245" s="397">
        <v>50.967688596995401</v>
      </c>
      <c r="EZ245" s="226">
        <v>-2.838739280417418E-2</v>
      </c>
      <c r="FA245" s="397">
        <v>-13.116405390581249</v>
      </c>
      <c r="FB245" s="226">
        <v>-0.56292887601892461</v>
      </c>
      <c r="FC245" s="221">
        <v>0.29042558322344547</v>
      </c>
      <c r="FD245" s="226">
        <v>0.74681681574555892</v>
      </c>
      <c r="FE245" s="221">
        <v>4045.0378781191052</v>
      </c>
      <c r="FF245" s="226">
        <v>9.0990620564594171E-2</v>
      </c>
      <c r="FG245" s="221">
        <v>1.6127481589466502E-2</v>
      </c>
      <c r="FH245" s="226">
        <v>0</v>
      </c>
      <c r="FI245" s="232"/>
      <c r="FJ245" s="393">
        <v>167</v>
      </c>
      <c r="FK245" s="430"/>
      <c r="FL245" s="468">
        <v>3.3792018871633576</v>
      </c>
      <c r="FM245" s="469">
        <v>312640.83470159001</v>
      </c>
      <c r="FN245" s="472">
        <v>31.108708472577156</v>
      </c>
      <c r="FO245" s="386">
        <v>254563.782772573</v>
      </c>
      <c r="FQ245" s="390">
        <v>457.16</v>
      </c>
      <c r="FR245" s="391">
        <v>775190.97333333339</v>
      </c>
      <c r="FS245" s="392">
        <v>9.0806721528880223E-4</v>
      </c>
      <c r="FT245" s="278">
        <v>14529.075444620836</v>
      </c>
      <c r="FV245" s="555">
        <v>0</v>
      </c>
      <c r="FW245" s="551">
        <v>0</v>
      </c>
      <c r="FX245" s="547">
        <v>6078</v>
      </c>
      <c r="FY245" s="545">
        <v>9613</v>
      </c>
      <c r="FZ245" s="555">
        <v>0</v>
      </c>
    </row>
    <row r="246" spans="1:182" x14ac:dyDescent="0.2">
      <c r="A246" s="65">
        <v>243</v>
      </c>
      <c r="B246" s="65">
        <v>393</v>
      </c>
      <c r="C246" s="66">
        <v>5313</v>
      </c>
      <c r="D246" s="67" t="s">
        <v>272</v>
      </c>
      <c r="E246" s="75"/>
      <c r="F246" s="220">
        <v>861.66666666666663</v>
      </c>
      <c r="G246" s="220">
        <v>2242531</v>
      </c>
      <c r="H246" s="214">
        <v>1.9799999999999998</v>
      </c>
      <c r="I246" s="220">
        <v>1132591.4141414142</v>
      </c>
      <c r="J246" s="220">
        <v>157426</v>
      </c>
      <c r="K246" s="209">
        <v>0</v>
      </c>
      <c r="L246" s="216">
        <v>1.65</v>
      </c>
      <c r="M246" s="220">
        <v>1868775.8333333333</v>
      </c>
      <c r="N246" s="220">
        <v>192818.20000000004</v>
      </c>
      <c r="O246" s="220">
        <v>6944.333333333333</v>
      </c>
      <c r="P246" s="220">
        <v>2068538.3666666665</v>
      </c>
      <c r="Q246" s="221">
        <v>2400.6247969052224</v>
      </c>
      <c r="R246" s="221">
        <v>2681.4037114060652</v>
      </c>
      <c r="S246" s="221">
        <v>89.528659436604983</v>
      </c>
      <c r="T246" s="381">
        <v>2400.6247969052224</v>
      </c>
      <c r="U246" s="222">
        <v>2746.534559255173</v>
      </c>
      <c r="V246" s="222">
        <v>87.405592214948967</v>
      </c>
      <c r="W246" s="223">
        <v>89516.99759144368</v>
      </c>
      <c r="X246" s="224">
        <v>103.88819836531182</v>
      </c>
      <c r="Y246" s="225">
        <v>93.403055445061142</v>
      </c>
      <c r="Z246" s="223">
        <v>0</v>
      </c>
      <c r="AA246" s="224">
        <v>0</v>
      </c>
      <c r="AB246" s="226">
        <v>93.403055445061142</v>
      </c>
      <c r="AC246" s="227">
        <v>0</v>
      </c>
      <c r="AD246" s="228">
        <v>0</v>
      </c>
      <c r="AE246" s="229">
        <v>0</v>
      </c>
      <c r="AF246" s="230">
        <v>0</v>
      </c>
      <c r="AG246" s="231">
        <v>93.403055445061142</v>
      </c>
      <c r="AH246" s="223">
        <v>89516.99759144368</v>
      </c>
      <c r="AI246" s="224">
        <v>103.88819836531182</v>
      </c>
      <c r="AJ246" s="226">
        <v>93.403055445061142</v>
      </c>
      <c r="AK246" s="232">
        <v>0</v>
      </c>
      <c r="AL246" s="444">
        <v>0.7543520309477757</v>
      </c>
      <c r="AM246" s="232">
        <v>9239.6568262202345</v>
      </c>
      <c r="AN246" s="232">
        <v>15.463056092843328</v>
      </c>
      <c r="AO246" s="232">
        <v>22038.347050584733</v>
      </c>
      <c r="AP246" s="223">
        <v>31278.003876804967</v>
      </c>
      <c r="AQ246" s="224">
        <v>89.528659436604983</v>
      </c>
      <c r="AR246" s="224">
        <v>0</v>
      </c>
      <c r="AS246" s="233">
        <v>0</v>
      </c>
      <c r="AT246" s="234">
        <v>31278.003876804967</v>
      </c>
      <c r="AU246" s="254"/>
      <c r="AV246" s="221">
        <v>594.58000000000004</v>
      </c>
      <c r="AW246" s="221">
        <v>512329.76666666666</v>
      </c>
      <c r="AX246" s="271">
        <v>6.0549677118465321E-4</v>
      </c>
      <c r="AY246" s="298">
        <v>9536.5741461582875</v>
      </c>
      <c r="AZ246" s="213"/>
      <c r="BA246" s="221">
        <v>33.418445583965671</v>
      </c>
      <c r="BB246" s="272">
        <v>-0.44769436429676884</v>
      </c>
      <c r="BC246" s="221">
        <v>-8.1807064749017139E-2</v>
      </c>
      <c r="BD246" s="272">
        <v>0.39174517266841202</v>
      </c>
      <c r="BE246" s="221">
        <v>9.2969568751126011E-2</v>
      </c>
      <c r="BF246" s="272">
        <v>0.17497175625268549</v>
      </c>
      <c r="BG246" s="221">
        <v>2368.5624174545064</v>
      </c>
      <c r="BH246" s="272">
        <v>-0.36297311215815309</v>
      </c>
      <c r="BI246" s="221">
        <v>0.12049891919562045</v>
      </c>
      <c r="BJ246" s="445">
        <v>0</v>
      </c>
      <c r="BL246" s="412">
        <v>81</v>
      </c>
      <c r="BM246" s="425"/>
      <c r="BN246" s="235">
        <v>864</v>
      </c>
      <c r="BO246" s="302">
        <v>1.98</v>
      </c>
      <c r="BP246" s="232">
        <v>1.98</v>
      </c>
      <c r="BQ246" s="71">
        <v>149962760</v>
      </c>
      <c r="BR246" s="235">
        <v>872</v>
      </c>
      <c r="BS246" s="302">
        <v>1.98</v>
      </c>
      <c r="BT246" s="232">
        <v>1.98</v>
      </c>
      <c r="BU246" s="71">
        <v>163108250</v>
      </c>
      <c r="BV246" s="235">
        <v>868</v>
      </c>
      <c r="BW246" s="302">
        <v>1.88</v>
      </c>
      <c r="BX246" s="232">
        <v>1.98</v>
      </c>
      <c r="BY246" s="71">
        <v>164364170</v>
      </c>
      <c r="BZ246" s="463">
        <v>-27097</v>
      </c>
      <c r="CA246" s="235">
        <v>1599702</v>
      </c>
      <c r="CB246" s="235">
        <v>17380</v>
      </c>
      <c r="CC246" s="235">
        <v>-30980</v>
      </c>
      <c r="CD246" s="235">
        <v>-69</v>
      </c>
      <c r="CE246" s="235">
        <v>0</v>
      </c>
      <c r="CF246" s="235">
        <v>121597</v>
      </c>
      <c r="CG246" s="235">
        <v>4259</v>
      </c>
      <c r="CH246" s="235">
        <v>-7013</v>
      </c>
      <c r="CI246" s="235">
        <v>19480</v>
      </c>
      <c r="CJ246" s="235">
        <v>354</v>
      </c>
      <c r="CK246" s="235">
        <v>298791</v>
      </c>
      <c r="CL246" s="235">
        <v>8241</v>
      </c>
      <c r="CM246" s="235">
        <v>0</v>
      </c>
      <c r="CN246" s="235">
        <v>0</v>
      </c>
      <c r="CO246" s="235">
        <v>0</v>
      </c>
      <c r="CP246" s="235">
        <v>3189</v>
      </c>
      <c r="CQ246" s="235">
        <v>2</v>
      </c>
      <c r="CR246" s="235">
        <v>-118</v>
      </c>
      <c r="CS246" s="235">
        <v>0</v>
      </c>
      <c r="CT246" s="235">
        <v>0</v>
      </c>
      <c r="CU246" s="235">
        <v>6912</v>
      </c>
      <c r="CV246" s="235">
        <v>0</v>
      </c>
      <c r="CW246" s="235">
        <v>2014630</v>
      </c>
      <c r="CX246" s="463">
        <v>-18524</v>
      </c>
      <c r="CY246" s="544">
        <v>1659512</v>
      </c>
      <c r="CZ246" s="544">
        <v>13440</v>
      </c>
      <c r="DA246" s="544">
        <v>-39085</v>
      </c>
      <c r="DB246" s="544">
        <v>-94</v>
      </c>
      <c r="DC246" s="544">
        <v>0</v>
      </c>
      <c r="DD246" s="544">
        <v>136116</v>
      </c>
      <c r="DE246" s="544">
        <v>4578</v>
      </c>
      <c r="DF246" s="544">
        <v>-9824</v>
      </c>
      <c r="DG246" s="544">
        <v>25791</v>
      </c>
      <c r="DH246" s="544">
        <v>318</v>
      </c>
      <c r="DI246" s="544">
        <v>724910</v>
      </c>
      <c r="DJ246" s="544">
        <v>170378</v>
      </c>
      <c r="DK246" s="544">
        <v>-83</v>
      </c>
      <c r="DL246" s="544">
        <v>0</v>
      </c>
      <c r="DM246" s="544">
        <v>0</v>
      </c>
      <c r="DN246" s="544">
        <v>-705</v>
      </c>
      <c r="DO246" s="544">
        <v>257</v>
      </c>
      <c r="DP246" s="544">
        <v>-182</v>
      </c>
      <c r="DQ246" s="544">
        <v>0</v>
      </c>
      <c r="DR246" s="544">
        <v>0</v>
      </c>
      <c r="DS246" s="544">
        <v>6867</v>
      </c>
      <c r="DT246" s="544">
        <v>0</v>
      </c>
      <c r="DU246" s="544">
        <v>2673670</v>
      </c>
      <c r="DV246" s="463">
        <v>-35205</v>
      </c>
      <c r="DW246" s="235">
        <v>1499068</v>
      </c>
      <c r="DX246" s="235">
        <v>26341</v>
      </c>
      <c r="DY246" s="235">
        <v>-41346</v>
      </c>
      <c r="DZ246" s="235">
        <v>-143</v>
      </c>
      <c r="EA246" s="235">
        <v>0</v>
      </c>
      <c r="EB246" s="235">
        <v>133934</v>
      </c>
      <c r="EC246" s="235">
        <v>8128</v>
      </c>
      <c r="ED246" s="235">
        <v>-7635</v>
      </c>
      <c r="EE246" s="235">
        <v>22057</v>
      </c>
      <c r="EF246" s="235">
        <v>398</v>
      </c>
      <c r="EG246" s="235">
        <v>688777</v>
      </c>
      <c r="EH246" s="235">
        <v>32728</v>
      </c>
      <c r="EI246" s="235">
        <v>-4634</v>
      </c>
      <c r="EJ246" s="235">
        <v>0</v>
      </c>
      <c r="EK246" s="235">
        <v>0</v>
      </c>
      <c r="EL246" s="235">
        <v>1467</v>
      </c>
      <c r="EM246" s="235">
        <v>17</v>
      </c>
      <c r="EN246" s="235">
        <v>-120</v>
      </c>
      <c r="EO246" s="235">
        <v>0</v>
      </c>
      <c r="EP246" s="235">
        <v>0</v>
      </c>
      <c r="EQ246" s="235">
        <v>14633</v>
      </c>
      <c r="ER246" s="235">
        <v>0</v>
      </c>
      <c r="ES246" s="235">
        <v>2338465</v>
      </c>
      <c r="ET246" s="254"/>
      <c r="EU246" s="254"/>
      <c r="EV246" s="254"/>
      <c r="EW246" s="254"/>
      <c r="EY246" s="397">
        <v>32.608254807802119</v>
      </c>
      <c r="EZ246" s="226">
        <v>-0.46104314678873176</v>
      </c>
      <c r="FA246" s="397">
        <v>-0.23103058356557041</v>
      </c>
      <c r="FB246" s="226">
        <v>0.33981248199321046</v>
      </c>
      <c r="FC246" s="221">
        <v>9.3618660436391513E-2</v>
      </c>
      <c r="FD246" s="226">
        <v>0.25789499814915773</v>
      </c>
      <c r="FE246" s="221">
        <v>2716.6874037263578</v>
      </c>
      <c r="FF246" s="226">
        <v>-0.28762598196510641</v>
      </c>
      <c r="FG246" s="221">
        <v>0.10607257882968571</v>
      </c>
      <c r="FH246" s="226">
        <v>0</v>
      </c>
      <c r="FI246" s="232"/>
      <c r="FJ246" s="393">
        <v>81</v>
      </c>
      <c r="FK246" s="430"/>
      <c r="FL246" s="468">
        <v>0.74884792626728114</v>
      </c>
      <c r="FM246" s="469">
        <v>9456.7592666269957</v>
      </c>
      <c r="FN246" s="472">
        <v>15.350230414746544</v>
      </c>
      <c r="FO246" s="386">
        <v>22670.568731974519</v>
      </c>
      <c r="FQ246" s="390">
        <v>575.6</v>
      </c>
      <c r="FR246" s="391">
        <v>499620.80000000005</v>
      </c>
      <c r="FS246" s="392">
        <v>5.8526128936395197E-4</v>
      </c>
      <c r="FT246" s="278">
        <v>9364.1806298232314</v>
      </c>
      <c r="FV246" s="555">
        <v>0</v>
      </c>
      <c r="FW246" s="551">
        <v>0</v>
      </c>
      <c r="FX246" s="547">
        <v>20833</v>
      </c>
      <c r="FY246" s="545">
        <v>22364</v>
      </c>
      <c r="FZ246" s="555">
        <v>0</v>
      </c>
    </row>
    <row r="247" spans="1:182" x14ac:dyDescent="0.2">
      <c r="A247" s="65">
        <v>244</v>
      </c>
      <c r="B247" s="65">
        <v>422</v>
      </c>
      <c r="C247" s="66">
        <v>4222</v>
      </c>
      <c r="D247" s="67" t="s">
        <v>214</v>
      </c>
      <c r="E247" s="75"/>
      <c r="F247" s="220">
        <v>166</v>
      </c>
      <c r="G247" s="220">
        <v>336197.33333333331</v>
      </c>
      <c r="H247" s="214">
        <v>1.79</v>
      </c>
      <c r="I247" s="220">
        <v>187819.739292365</v>
      </c>
      <c r="J247" s="220">
        <v>25851.333333333332</v>
      </c>
      <c r="K247" s="209">
        <v>0</v>
      </c>
      <c r="L247" s="216">
        <v>1.65</v>
      </c>
      <c r="M247" s="220">
        <v>309902.56983240222</v>
      </c>
      <c r="N247" s="220">
        <v>26842.286666666667</v>
      </c>
      <c r="O247" s="220">
        <v>10.333333333333334</v>
      </c>
      <c r="P247" s="220">
        <v>336755.18983240222</v>
      </c>
      <c r="Q247" s="221">
        <v>2028.645721881941</v>
      </c>
      <c r="R247" s="221">
        <v>2681.4037114060652</v>
      </c>
      <c r="S247" s="221">
        <v>75.656109270400265</v>
      </c>
      <c r="T247" s="381">
        <v>2028.645721881941</v>
      </c>
      <c r="U247" s="222">
        <v>2746.534559255173</v>
      </c>
      <c r="V247" s="222">
        <v>73.862013315866861</v>
      </c>
      <c r="W247" s="223">
        <v>40092.395716571722</v>
      </c>
      <c r="X247" s="224">
        <v>241.52045612392604</v>
      </c>
      <c r="Y247" s="225">
        <v>84.663348840352171</v>
      </c>
      <c r="Z247" s="223">
        <v>5950</v>
      </c>
      <c r="AA247" s="224">
        <v>35.843373493975903</v>
      </c>
      <c r="AB247" s="226">
        <v>86.000088002064615</v>
      </c>
      <c r="AC247" s="227">
        <v>0</v>
      </c>
      <c r="AD247" s="228">
        <v>0</v>
      </c>
      <c r="AE247" s="229">
        <v>5950</v>
      </c>
      <c r="AF247" s="230">
        <v>35.843373493975903</v>
      </c>
      <c r="AG247" s="231">
        <v>86.000088002064615</v>
      </c>
      <c r="AH247" s="223">
        <v>46042.395716571722</v>
      </c>
      <c r="AI247" s="224">
        <v>277.36382961790196</v>
      </c>
      <c r="AJ247" s="226">
        <v>86.000088002064615</v>
      </c>
      <c r="AK247" s="232">
        <v>0</v>
      </c>
      <c r="AL247" s="444">
        <v>0.77710843373493976</v>
      </c>
      <c r="AM247" s="232">
        <v>2030.7871811298646</v>
      </c>
      <c r="AN247" s="232">
        <v>15.487951807228916</v>
      </c>
      <c r="AO247" s="232">
        <v>4278.9424621926191</v>
      </c>
      <c r="AP247" s="223">
        <v>6309.7296433224838</v>
      </c>
      <c r="AQ247" s="224">
        <v>75.656109270400265</v>
      </c>
      <c r="AR247" s="224">
        <v>0</v>
      </c>
      <c r="AS247" s="233">
        <v>0</v>
      </c>
      <c r="AT247" s="234">
        <v>6309.7296433224838</v>
      </c>
      <c r="AU247" s="254"/>
      <c r="AV247" s="221">
        <v>191.75</v>
      </c>
      <c r="AW247" s="221">
        <v>31830.5</v>
      </c>
      <c r="AX247" s="271">
        <v>3.761886626379202E-5</v>
      </c>
      <c r="AY247" s="298">
        <v>592.49714365472437</v>
      </c>
      <c r="AZ247" s="213"/>
      <c r="BA247" s="221">
        <v>4.6678783991417747</v>
      </c>
      <c r="BB247" s="272">
        <v>-1.1352726310717538</v>
      </c>
      <c r="BC247" s="221">
        <v>-0.26719617754940117</v>
      </c>
      <c r="BD247" s="272">
        <v>0.37374581728769535</v>
      </c>
      <c r="BE247" s="221">
        <v>-0.27632317206817308</v>
      </c>
      <c r="BF247" s="272">
        <v>-0.67262477769080298</v>
      </c>
      <c r="BG247" s="221">
        <v>2265.4309157437378</v>
      </c>
      <c r="BH247" s="272">
        <v>-0.39247738945667143</v>
      </c>
      <c r="BI247" s="221">
        <v>-0.26041855050454754</v>
      </c>
      <c r="BJ247" s="445">
        <v>0</v>
      </c>
      <c r="BL247" s="412">
        <v>0</v>
      </c>
      <c r="BM247" s="425"/>
      <c r="BN247" s="235">
        <v>167</v>
      </c>
      <c r="BO247" s="302">
        <v>1.79</v>
      </c>
      <c r="BP247" s="232">
        <v>1.79</v>
      </c>
      <c r="BQ247" s="71">
        <v>21302980</v>
      </c>
      <c r="BR247" s="235">
        <v>168</v>
      </c>
      <c r="BS247" s="302">
        <v>1.79</v>
      </c>
      <c r="BT247" s="232">
        <v>1.79</v>
      </c>
      <c r="BU247" s="71">
        <v>21845720</v>
      </c>
      <c r="BV247" s="235">
        <v>171</v>
      </c>
      <c r="BW247" s="302">
        <v>1.79</v>
      </c>
      <c r="BX247" s="232">
        <v>1.79</v>
      </c>
      <c r="BY247" s="71">
        <v>22218350</v>
      </c>
      <c r="BZ247" s="463">
        <v>-4433</v>
      </c>
      <c r="CA247" s="235">
        <v>331066</v>
      </c>
      <c r="CB247" s="235">
        <v>11038</v>
      </c>
      <c r="CC247" s="235">
        <v>-20982</v>
      </c>
      <c r="CD247" s="235">
        <v>0</v>
      </c>
      <c r="CE247" s="235">
        <v>0</v>
      </c>
      <c r="CF247" s="235">
        <v>12487</v>
      </c>
      <c r="CG247" s="235">
        <v>2125</v>
      </c>
      <c r="CH247" s="235">
        <v>-267</v>
      </c>
      <c r="CI247" s="235">
        <v>8080</v>
      </c>
      <c r="CJ247" s="235">
        <v>63</v>
      </c>
      <c r="CK247" s="235">
        <v>0</v>
      </c>
      <c r="CL247" s="235">
        <v>1946</v>
      </c>
      <c r="CM247" s="235">
        <v>0</v>
      </c>
      <c r="CN247" s="235">
        <v>0</v>
      </c>
      <c r="CO247" s="235">
        <v>0</v>
      </c>
      <c r="CP247" s="235">
        <v>0</v>
      </c>
      <c r="CQ247" s="235">
        <v>5</v>
      </c>
      <c r="CR247" s="235">
        <v>0</v>
      </c>
      <c r="CS247" s="235">
        <v>0</v>
      </c>
      <c r="CT247" s="235">
        <v>0</v>
      </c>
      <c r="CU247" s="235">
        <v>0</v>
      </c>
      <c r="CV247" s="235">
        <v>0</v>
      </c>
      <c r="CW247" s="235">
        <v>341128</v>
      </c>
      <c r="CX247" s="463">
        <v>-1199</v>
      </c>
      <c r="CY247" s="544">
        <v>346411</v>
      </c>
      <c r="CZ247" s="544">
        <v>10157</v>
      </c>
      <c r="DA247" s="544">
        <v>-6346</v>
      </c>
      <c r="DB247" s="544">
        <v>0</v>
      </c>
      <c r="DC247" s="544">
        <v>0</v>
      </c>
      <c r="DD247" s="544">
        <v>16786</v>
      </c>
      <c r="DE247" s="544">
        <v>2647</v>
      </c>
      <c r="DF247" s="544">
        <v>-310</v>
      </c>
      <c r="DG247" s="544">
        <v>-218</v>
      </c>
      <c r="DH247" s="544">
        <v>0</v>
      </c>
      <c r="DI247" s="544">
        <v>0</v>
      </c>
      <c r="DJ247" s="544">
        <v>89</v>
      </c>
      <c r="DK247" s="544">
        <v>0</v>
      </c>
      <c r="DL247" s="544">
        <v>0</v>
      </c>
      <c r="DM247" s="544">
        <v>0</v>
      </c>
      <c r="DN247" s="544">
        <v>11</v>
      </c>
      <c r="DO247" s="544">
        <v>3</v>
      </c>
      <c r="DP247" s="544">
        <v>0</v>
      </c>
      <c r="DQ247" s="544">
        <v>0</v>
      </c>
      <c r="DR247" s="544">
        <v>0</v>
      </c>
      <c r="DS247" s="544">
        <v>10214</v>
      </c>
      <c r="DT247" s="544">
        <v>0</v>
      </c>
      <c r="DU247" s="544">
        <v>378245</v>
      </c>
      <c r="DV247" s="463">
        <v>-1214</v>
      </c>
      <c r="DW247" s="235">
        <v>330859</v>
      </c>
      <c r="DX247" s="235">
        <v>5657</v>
      </c>
      <c r="DY247" s="235">
        <v>-5038</v>
      </c>
      <c r="DZ247" s="235">
        <v>0</v>
      </c>
      <c r="EA247" s="235">
        <v>0</v>
      </c>
      <c r="EB247" s="235">
        <v>18384</v>
      </c>
      <c r="EC247" s="235">
        <v>405</v>
      </c>
      <c r="ED247" s="235">
        <v>-394</v>
      </c>
      <c r="EE247" s="235">
        <v>3718</v>
      </c>
      <c r="EF247" s="235">
        <v>0</v>
      </c>
      <c r="EG247" s="235">
        <v>0</v>
      </c>
      <c r="EH247" s="235">
        <v>0</v>
      </c>
      <c r="EI247" s="235">
        <v>0</v>
      </c>
      <c r="EJ247" s="235">
        <v>0</v>
      </c>
      <c r="EK247" s="235">
        <v>0</v>
      </c>
      <c r="EL247" s="235">
        <v>0</v>
      </c>
      <c r="EM247" s="235">
        <v>0</v>
      </c>
      <c r="EN247" s="235">
        <v>0</v>
      </c>
      <c r="EO247" s="235">
        <v>0</v>
      </c>
      <c r="EP247" s="235">
        <v>0</v>
      </c>
      <c r="EQ247" s="235">
        <v>0</v>
      </c>
      <c r="ER247" s="235">
        <v>0</v>
      </c>
      <c r="ES247" s="235">
        <v>352377</v>
      </c>
      <c r="ET247" s="254"/>
      <c r="EU247" s="254"/>
      <c r="EV247" s="254"/>
      <c r="EW247" s="254"/>
      <c r="EY247" s="397">
        <v>4.2196961560229784</v>
      </c>
      <c r="EZ247" s="226">
        <v>-1.1300438027485054</v>
      </c>
      <c r="FA247" s="397">
        <v>-0.26043932302211742</v>
      </c>
      <c r="FB247" s="226">
        <v>0.33775212396777116</v>
      </c>
      <c r="FC247" s="221">
        <v>-0.25324074254193302</v>
      </c>
      <c r="FD247" s="226">
        <v>-0.60379791058078125</v>
      </c>
      <c r="FE247" s="221">
        <v>2648.687802490258</v>
      </c>
      <c r="FF247" s="226">
        <v>-0.30700774791445506</v>
      </c>
      <c r="FG247" s="221">
        <v>-0.27227046036176511</v>
      </c>
      <c r="FH247" s="226">
        <v>0</v>
      </c>
      <c r="FI247" s="232"/>
      <c r="FJ247" s="393">
        <v>0</v>
      </c>
      <c r="FK247" s="430"/>
      <c r="FL247" s="468">
        <v>0.7648221343873518</v>
      </c>
      <c r="FM247" s="469">
        <v>2015.3037868188776</v>
      </c>
      <c r="FN247" s="472">
        <v>15.24308300395257</v>
      </c>
      <c r="FO247" s="386">
        <v>4263.0489105461402</v>
      </c>
      <c r="FQ247" s="390">
        <v>194.93</v>
      </c>
      <c r="FR247" s="391">
        <v>32878.193333333329</v>
      </c>
      <c r="FS247" s="392">
        <v>3.8513876568437406E-5</v>
      </c>
      <c r="FT247" s="278">
        <v>616.22202509499846</v>
      </c>
      <c r="FV247" s="555">
        <v>0</v>
      </c>
      <c r="FW247" s="551">
        <v>0</v>
      </c>
      <c r="FX247" s="547">
        <v>31</v>
      </c>
      <c r="FY247" s="545">
        <v>31</v>
      </c>
      <c r="FZ247" s="555">
        <v>0</v>
      </c>
    </row>
    <row r="248" spans="1:182" x14ac:dyDescent="0.2">
      <c r="A248" s="65">
        <v>245</v>
      </c>
      <c r="B248" s="65">
        <v>340</v>
      </c>
      <c r="C248" s="66">
        <v>4120</v>
      </c>
      <c r="D248" s="68" t="s">
        <v>193</v>
      </c>
      <c r="E248" s="75"/>
      <c r="F248" s="220">
        <v>563.33333333333337</v>
      </c>
      <c r="G248" s="220">
        <v>837074</v>
      </c>
      <c r="H248" s="214">
        <v>1.6000000000000003</v>
      </c>
      <c r="I248" s="220">
        <v>523171.25</v>
      </c>
      <c r="J248" s="220">
        <v>80429.333333333328</v>
      </c>
      <c r="K248" s="209">
        <v>0</v>
      </c>
      <c r="L248" s="216">
        <v>1.65</v>
      </c>
      <c r="M248" s="220">
        <v>863232.5625</v>
      </c>
      <c r="N248" s="220">
        <v>99875.363333333327</v>
      </c>
      <c r="O248" s="220">
        <v>208.33333333333334</v>
      </c>
      <c r="P248" s="220">
        <v>963316.25916666677</v>
      </c>
      <c r="Q248" s="221">
        <v>1710.0288624260356</v>
      </c>
      <c r="R248" s="221">
        <v>2681.4037114060652</v>
      </c>
      <c r="S248" s="221">
        <v>63.773644198073278</v>
      </c>
      <c r="T248" s="381">
        <v>1710.0288624260356</v>
      </c>
      <c r="U248" s="222">
        <v>2746.534559255173</v>
      </c>
      <c r="V248" s="222">
        <v>62.261326975247485</v>
      </c>
      <c r="W248" s="223">
        <v>202466.89768907084</v>
      </c>
      <c r="X248" s="224">
        <v>359.40869412261094</v>
      </c>
      <c r="Y248" s="225">
        <v>77.177395844786162</v>
      </c>
      <c r="Z248" s="223">
        <v>133268</v>
      </c>
      <c r="AA248" s="224">
        <v>236.57041420118341</v>
      </c>
      <c r="AB248" s="226">
        <v>86.000029049732817</v>
      </c>
      <c r="AC248" s="227">
        <v>0</v>
      </c>
      <c r="AD248" s="228">
        <v>0</v>
      </c>
      <c r="AE248" s="229">
        <v>133268</v>
      </c>
      <c r="AF248" s="230">
        <v>236.57041420118341</v>
      </c>
      <c r="AG248" s="231">
        <v>86.000029049732817</v>
      </c>
      <c r="AH248" s="223">
        <v>335734.89768907084</v>
      </c>
      <c r="AI248" s="224">
        <v>595.97910832379432</v>
      </c>
      <c r="AJ248" s="226">
        <v>86.000029049732817</v>
      </c>
      <c r="AK248" s="232">
        <v>0</v>
      </c>
      <c r="AL248" s="444">
        <v>0.70650887573964494</v>
      </c>
      <c r="AM248" s="232">
        <v>4251.4797942447758</v>
      </c>
      <c r="AN248" s="232">
        <v>14.272189349112425</v>
      </c>
      <c r="AO248" s="232">
        <v>9009.4700277994252</v>
      </c>
      <c r="AP248" s="223">
        <v>13260.9498220442</v>
      </c>
      <c r="AQ248" s="224">
        <v>63.773644198073278</v>
      </c>
      <c r="AR248" s="224">
        <v>0</v>
      </c>
      <c r="AS248" s="233">
        <v>0</v>
      </c>
      <c r="AT248" s="234">
        <v>13260.9498220442</v>
      </c>
      <c r="AU248" s="254"/>
      <c r="AV248" s="221">
        <v>391.38</v>
      </c>
      <c r="AW248" s="221">
        <v>220477.40000000002</v>
      </c>
      <c r="AX248" s="271">
        <v>2.6057114480729427E-4</v>
      </c>
      <c r="AY248" s="298">
        <v>4103.9955307148848</v>
      </c>
      <c r="AZ248" s="213"/>
      <c r="BA248" s="221">
        <v>15.55219078214777</v>
      </c>
      <c r="BB248" s="272">
        <v>-0.87497110048855453</v>
      </c>
      <c r="BC248" s="221">
        <v>-9.559003773498377</v>
      </c>
      <c r="BD248" s="272">
        <v>-0.52839209427785194</v>
      </c>
      <c r="BE248" s="221">
        <v>-0.30657422787841909</v>
      </c>
      <c r="BF248" s="272">
        <v>-0.74205665982314628</v>
      </c>
      <c r="BG248" s="221">
        <v>4269.3315364978962</v>
      </c>
      <c r="BH248" s="272">
        <v>0.18080660828065848</v>
      </c>
      <c r="BI248" s="221">
        <v>-0.58155661571755279</v>
      </c>
      <c r="BJ248" s="445">
        <v>0</v>
      </c>
      <c r="BL248" s="412">
        <v>0</v>
      </c>
      <c r="BM248" s="425"/>
      <c r="BN248" s="235">
        <v>561</v>
      </c>
      <c r="BO248" s="302">
        <v>1.6</v>
      </c>
      <c r="BP248" s="232">
        <v>1.6</v>
      </c>
      <c r="BQ248" s="71">
        <v>77613110</v>
      </c>
      <c r="BR248" s="235">
        <v>566</v>
      </c>
      <c r="BS248" s="302">
        <v>1.6</v>
      </c>
      <c r="BT248" s="232">
        <v>1.6</v>
      </c>
      <c r="BU248" s="71">
        <v>85260330</v>
      </c>
      <c r="BV248" s="235">
        <v>566</v>
      </c>
      <c r="BW248" s="302">
        <v>1.6</v>
      </c>
      <c r="BX248" s="232">
        <v>1.6</v>
      </c>
      <c r="BY248" s="71">
        <v>85912090</v>
      </c>
      <c r="BZ248" s="463">
        <v>-22084</v>
      </c>
      <c r="CA248" s="235">
        <v>818291</v>
      </c>
      <c r="CB248" s="235">
        <v>3376</v>
      </c>
      <c r="CC248" s="235">
        <v>-15088</v>
      </c>
      <c r="CD248" s="235">
        <v>-147</v>
      </c>
      <c r="CE248" s="235">
        <v>0</v>
      </c>
      <c r="CF248" s="235">
        <v>76136</v>
      </c>
      <c r="CG248" s="235">
        <v>2079</v>
      </c>
      <c r="CH248" s="235">
        <v>-7644</v>
      </c>
      <c r="CI248" s="235">
        <v>4286</v>
      </c>
      <c r="CJ248" s="235">
        <v>2043</v>
      </c>
      <c r="CK248" s="235">
        <v>1456</v>
      </c>
      <c r="CL248" s="235">
        <v>8670</v>
      </c>
      <c r="CM248" s="235">
        <v>-55</v>
      </c>
      <c r="CN248" s="235">
        <v>0</v>
      </c>
      <c r="CO248" s="235">
        <v>0</v>
      </c>
      <c r="CP248" s="235">
        <v>1151</v>
      </c>
      <c r="CQ248" s="235">
        <v>0</v>
      </c>
      <c r="CR248" s="235">
        <v>-169</v>
      </c>
      <c r="CS248" s="235">
        <v>0</v>
      </c>
      <c r="CT248" s="235">
        <v>0</v>
      </c>
      <c r="CU248" s="235">
        <v>0</v>
      </c>
      <c r="CV248" s="235">
        <v>0</v>
      </c>
      <c r="CW248" s="235">
        <v>872301</v>
      </c>
      <c r="CX248" s="463">
        <v>-2961</v>
      </c>
      <c r="CY248" s="544">
        <v>772939</v>
      </c>
      <c r="CZ248" s="544">
        <v>4863</v>
      </c>
      <c r="DA248" s="544">
        <v>-10410</v>
      </c>
      <c r="DB248" s="544">
        <v>-125</v>
      </c>
      <c r="DC248" s="544">
        <v>0</v>
      </c>
      <c r="DD248" s="544">
        <v>76229</v>
      </c>
      <c r="DE248" s="544">
        <v>2019</v>
      </c>
      <c r="DF248" s="544">
        <v>-7740</v>
      </c>
      <c r="DG248" s="544">
        <v>14017</v>
      </c>
      <c r="DH248" s="544">
        <v>76</v>
      </c>
      <c r="DI248" s="544">
        <v>3508</v>
      </c>
      <c r="DJ248" s="544">
        <v>5465</v>
      </c>
      <c r="DK248" s="544">
        <v>-382</v>
      </c>
      <c r="DL248" s="544">
        <v>0</v>
      </c>
      <c r="DM248" s="544">
        <v>0</v>
      </c>
      <c r="DN248" s="544">
        <v>209</v>
      </c>
      <c r="DO248" s="544">
        <v>3</v>
      </c>
      <c r="DP248" s="544">
        <v>-1</v>
      </c>
      <c r="DQ248" s="544">
        <v>0</v>
      </c>
      <c r="DR248" s="544">
        <v>0</v>
      </c>
      <c r="DS248" s="544">
        <v>68</v>
      </c>
      <c r="DT248" s="544">
        <v>0</v>
      </c>
      <c r="DU248" s="544">
        <v>857777</v>
      </c>
      <c r="DV248" s="463">
        <v>-1199</v>
      </c>
      <c r="DW248" s="235">
        <v>703464</v>
      </c>
      <c r="DX248" s="235">
        <v>5180</v>
      </c>
      <c r="DY248" s="235">
        <v>-10987</v>
      </c>
      <c r="DZ248" s="235">
        <v>-161</v>
      </c>
      <c r="EA248" s="235">
        <v>0</v>
      </c>
      <c r="EB248" s="235">
        <v>78238</v>
      </c>
      <c r="EC248" s="235">
        <v>1490</v>
      </c>
      <c r="ED248" s="235">
        <v>-5378</v>
      </c>
      <c r="EE248" s="235">
        <v>12565</v>
      </c>
      <c r="EF248" s="235">
        <v>79</v>
      </c>
      <c r="EG248" s="235">
        <v>2845</v>
      </c>
      <c r="EH248" s="235">
        <v>9603</v>
      </c>
      <c r="EI248" s="235">
        <v>0</v>
      </c>
      <c r="EJ248" s="235">
        <v>0</v>
      </c>
      <c r="EK248" s="235">
        <v>0</v>
      </c>
      <c r="EL248" s="235">
        <v>151</v>
      </c>
      <c r="EM248" s="235">
        <v>0</v>
      </c>
      <c r="EN248" s="235">
        <v>-7</v>
      </c>
      <c r="EO248" s="235">
        <v>0</v>
      </c>
      <c r="EP248" s="235">
        <v>0</v>
      </c>
      <c r="EQ248" s="235">
        <v>4055</v>
      </c>
      <c r="ER248" s="235">
        <v>0</v>
      </c>
      <c r="ES248" s="235">
        <v>799938</v>
      </c>
      <c r="ET248" s="254"/>
      <c r="EU248" s="254"/>
      <c r="EV248" s="254"/>
      <c r="EW248" s="254"/>
      <c r="EY248" s="397">
        <v>11.387736515011985</v>
      </c>
      <c r="EZ248" s="226">
        <v>-0.96112280323840016</v>
      </c>
      <c r="FA248" s="397">
        <v>-9.4695673001111338</v>
      </c>
      <c r="FB248" s="226">
        <v>-0.30743366384636905</v>
      </c>
      <c r="FC248" s="221">
        <v>-0.31036939580964656</v>
      </c>
      <c r="FD248" s="226">
        <v>-0.74572099233490763</v>
      </c>
      <c r="FE248" s="221">
        <v>4195.2617938898356</v>
      </c>
      <c r="FF248" s="226">
        <v>0.13380858894287415</v>
      </c>
      <c r="FG248" s="221">
        <v>-0.53702151209063775</v>
      </c>
      <c r="FH248" s="226">
        <v>0</v>
      </c>
      <c r="FI248" s="232"/>
      <c r="FJ248" s="393">
        <v>0</v>
      </c>
      <c r="FK248" s="430"/>
      <c r="FL248" s="468">
        <v>0.70525694034258712</v>
      </c>
      <c r="FM248" s="469">
        <v>4525.8962927615321</v>
      </c>
      <c r="FN248" s="472">
        <v>14.246898995865326</v>
      </c>
      <c r="FO248" s="386">
        <v>9839.569591720081</v>
      </c>
      <c r="FQ248" s="390">
        <v>344.77</v>
      </c>
      <c r="FR248" s="391">
        <v>194565.20333333334</v>
      </c>
      <c r="FS248" s="392">
        <v>2.2791581489046522E-4</v>
      </c>
      <c r="FT248" s="278">
        <v>3646.6530382474434</v>
      </c>
      <c r="FV248" s="555">
        <v>0</v>
      </c>
      <c r="FW248" s="551">
        <v>0</v>
      </c>
      <c r="FX248" s="547">
        <v>625</v>
      </c>
      <c r="FY248" s="545">
        <v>615</v>
      </c>
      <c r="FZ248" s="555">
        <v>0</v>
      </c>
    </row>
    <row r="249" spans="1:182" x14ac:dyDescent="0.2">
      <c r="A249" s="65">
        <v>246</v>
      </c>
      <c r="B249" s="65">
        <v>843</v>
      </c>
      <c r="C249" s="66">
        <v>1403</v>
      </c>
      <c r="D249" s="67" t="s">
        <v>74</v>
      </c>
      <c r="E249" s="75"/>
      <c r="F249" s="220">
        <v>7343</v>
      </c>
      <c r="G249" s="220">
        <v>50948331</v>
      </c>
      <c r="H249" s="214">
        <v>1.3666666666666665</v>
      </c>
      <c r="I249" s="220">
        <v>37293560.146520145</v>
      </c>
      <c r="J249" s="220">
        <v>6998624.333333333</v>
      </c>
      <c r="K249" s="209">
        <v>0</v>
      </c>
      <c r="L249" s="216">
        <v>1.65</v>
      </c>
      <c r="M249" s="220">
        <v>61534374.241758235</v>
      </c>
      <c r="N249" s="220">
        <v>6802770.1099999994</v>
      </c>
      <c r="O249" s="220">
        <v>96093.333333333328</v>
      </c>
      <c r="P249" s="220">
        <v>68433237.68509157</v>
      </c>
      <c r="Q249" s="221">
        <v>9319.5203166405518</v>
      </c>
      <c r="R249" s="221">
        <v>2681.4037114060652</v>
      </c>
      <c r="S249" s="221">
        <v>347.56125222761079</v>
      </c>
      <c r="T249" s="381">
        <v>9319.5203166405518</v>
      </c>
      <c r="U249" s="222">
        <v>2746.534559255173</v>
      </c>
      <c r="V249" s="222">
        <v>339.31924450890187</v>
      </c>
      <c r="W249" s="223">
        <v>-18035165.385927629</v>
      </c>
      <c r="X249" s="224">
        <v>-2456.1031439367598</v>
      </c>
      <c r="Y249" s="225">
        <v>255.96358890339476</v>
      </c>
      <c r="Z249" s="223">
        <v>0</v>
      </c>
      <c r="AA249" s="224">
        <v>0</v>
      </c>
      <c r="AB249" s="226">
        <v>255.96358890339476</v>
      </c>
      <c r="AC249" s="227">
        <v>0</v>
      </c>
      <c r="AD249" s="228">
        <v>0</v>
      </c>
      <c r="AE249" s="229">
        <v>0</v>
      </c>
      <c r="AF249" s="230">
        <v>0</v>
      </c>
      <c r="AG249" s="231">
        <v>255.96358890339476</v>
      </c>
      <c r="AH249" s="223">
        <v>-18035165.385927629</v>
      </c>
      <c r="AI249" s="224">
        <v>-2456.1031439367598</v>
      </c>
      <c r="AJ249" s="226">
        <v>255.96358890339476</v>
      </c>
      <c r="AK249" s="232">
        <v>0</v>
      </c>
      <c r="AL249" s="444">
        <v>1.6350265559035817</v>
      </c>
      <c r="AM249" s="232">
        <v>508027.97544469201</v>
      </c>
      <c r="AN249" s="232">
        <v>19.69031730900177</v>
      </c>
      <c r="AO249" s="232">
        <v>437602.47185462527</v>
      </c>
      <c r="AP249" s="223">
        <v>945630.44729931722</v>
      </c>
      <c r="AQ249" s="224">
        <v>347.56125222761079</v>
      </c>
      <c r="AR249" s="224">
        <v>100</v>
      </c>
      <c r="AS249" s="233">
        <v>-945630.44729931722</v>
      </c>
      <c r="AT249" s="234">
        <v>0</v>
      </c>
      <c r="AU249" s="254"/>
      <c r="AV249" s="221">
        <v>573.89</v>
      </c>
      <c r="AW249" s="221">
        <v>4214074.2699999996</v>
      </c>
      <c r="AX249" s="271">
        <v>4.9804023307462014E-3</v>
      </c>
      <c r="AY249" s="298">
        <v>78441.336709252675</v>
      </c>
      <c r="AZ249" s="213"/>
      <c r="BA249" s="221">
        <v>72.626328816866632</v>
      </c>
      <c r="BB249" s="272">
        <v>0.48997369017640308</v>
      </c>
      <c r="BC249" s="221">
        <v>-6.4448143539276428</v>
      </c>
      <c r="BD249" s="272">
        <v>-0.22603667955575682</v>
      </c>
      <c r="BE249" s="221">
        <v>0.43874665124781131</v>
      </c>
      <c r="BF249" s="272">
        <v>0.96859541641742919</v>
      </c>
      <c r="BG249" s="221">
        <v>12349.141671888998</v>
      </c>
      <c r="BH249" s="272">
        <v>2.4923113842172846</v>
      </c>
      <c r="BI249" s="221">
        <v>-0.31494473929480227</v>
      </c>
      <c r="BJ249" s="445">
        <v>0</v>
      </c>
      <c r="BL249" s="412">
        <v>1265.25</v>
      </c>
      <c r="BM249" s="425"/>
      <c r="BN249" s="235">
        <v>7405</v>
      </c>
      <c r="BO249" s="302">
        <v>1.4</v>
      </c>
      <c r="BP249" s="232">
        <v>1.4</v>
      </c>
      <c r="BQ249" s="71">
        <v>4081054400</v>
      </c>
      <c r="BR249" s="235">
        <v>7274</v>
      </c>
      <c r="BS249" s="302">
        <v>1.3</v>
      </c>
      <c r="BT249" s="232">
        <v>1.3</v>
      </c>
      <c r="BU249" s="71">
        <v>8263637428</v>
      </c>
      <c r="BV249" s="235">
        <v>7352</v>
      </c>
      <c r="BW249" s="302">
        <v>1.3</v>
      </c>
      <c r="BX249" s="232">
        <v>1.3</v>
      </c>
      <c r="BY249" s="71">
        <v>8601244508</v>
      </c>
      <c r="BZ249" s="463">
        <v>-495132</v>
      </c>
      <c r="CA249" s="235">
        <v>30451246</v>
      </c>
      <c r="CB249" s="235">
        <v>666522</v>
      </c>
      <c r="CC249" s="235">
        <v>-403359</v>
      </c>
      <c r="CD249" s="235">
        <v>-191011</v>
      </c>
      <c r="CE249" s="235">
        <v>0</v>
      </c>
      <c r="CF249" s="235">
        <v>16510108</v>
      </c>
      <c r="CG249" s="235">
        <v>289157</v>
      </c>
      <c r="CH249" s="235">
        <v>-125241</v>
      </c>
      <c r="CI249" s="235">
        <v>1287315</v>
      </c>
      <c r="CJ249" s="235">
        <v>18731</v>
      </c>
      <c r="CK249" s="235">
        <v>2330766</v>
      </c>
      <c r="CL249" s="235">
        <v>657144</v>
      </c>
      <c r="CM249" s="235">
        <v>-9422</v>
      </c>
      <c r="CN249" s="235">
        <v>-28196</v>
      </c>
      <c r="CO249" s="235">
        <v>0</v>
      </c>
      <c r="CP249" s="235">
        <v>160969</v>
      </c>
      <c r="CQ249" s="235">
        <v>49298</v>
      </c>
      <c r="CR249" s="235">
        <v>-8961</v>
      </c>
      <c r="CS249" s="235">
        <v>0</v>
      </c>
      <c r="CT249" s="235">
        <v>24694</v>
      </c>
      <c r="CU249" s="235">
        <v>37088</v>
      </c>
      <c r="CV249" s="235">
        <v>0</v>
      </c>
      <c r="CW249" s="235">
        <v>51221716</v>
      </c>
      <c r="CX249" s="463">
        <v>-77768</v>
      </c>
      <c r="CY249" s="544">
        <v>27001776</v>
      </c>
      <c r="CZ249" s="544">
        <v>619393</v>
      </c>
      <c r="DA249" s="544">
        <v>-237737</v>
      </c>
      <c r="DB249" s="544">
        <v>-188661</v>
      </c>
      <c r="DC249" s="544">
        <v>0</v>
      </c>
      <c r="DD249" s="544">
        <v>14448371</v>
      </c>
      <c r="DE249" s="544">
        <v>271221</v>
      </c>
      <c r="DF249" s="544">
        <v>-71844</v>
      </c>
      <c r="DG249" s="544">
        <v>2574706</v>
      </c>
      <c r="DH249" s="544">
        <v>14491</v>
      </c>
      <c r="DI249" s="544">
        <v>4673307</v>
      </c>
      <c r="DJ249" s="544">
        <v>280075</v>
      </c>
      <c r="DK249" s="544">
        <v>-97459</v>
      </c>
      <c r="DL249" s="544">
        <v>-4617</v>
      </c>
      <c r="DM249" s="544">
        <v>0</v>
      </c>
      <c r="DN249" s="544">
        <v>26006</v>
      </c>
      <c r="DO249" s="544">
        <v>18735</v>
      </c>
      <c r="DP249" s="544">
        <v>-35472</v>
      </c>
      <c r="DQ249" s="544">
        <v>0</v>
      </c>
      <c r="DR249" s="544">
        <v>15844</v>
      </c>
      <c r="DS249" s="544">
        <v>13108</v>
      </c>
      <c r="DT249" s="544">
        <v>0</v>
      </c>
      <c r="DU249" s="544">
        <v>49243475</v>
      </c>
      <c r="DV249" s="463">
        <v>-211237</v>
      </c>
      <c r="DW249" s="235">
        <v>26899711</v>
      </c>
      <c r="DX249" s="235">
        <v>521693</v>
      </c>
      <c r="DY249" s="235">
        <v>-790638</v>
      </c>
      <c r="DZ249" s="235">
        <v>-148698</v>
      </c>
      <c r="EA249" s="235">
        <v>0</v>
      </c>
      <c r="EB249" s="235">
        <v>16070585</v>
      </c>
      <c r="EC249" s="235">
        <v>246184</v>
      </c>
      <c r="ED249" s="235">
        <v>-249434</v>
      </c>
      <c r="EE249" s="235">
        <v>1562566</v>
      </c>
      <c r="EF249" s="235">
        <v>8960</v>
      </c>
      <c r="EG249" s="235">
        <v>2835118</v>
      </c>
      <c r="EH249" s="235">
        <v>444708</v>
      </c>
      <c r="EI249" s="235">
        <v>-42303</v>
      </c>
      <c r="EJ249" s="235">
        <v>-13010</v>
      </c>
      <c r="EK249" s="235">
        <v>0</v>
      </c>
      <c r="EL249" s="235">
        <v>42613</v>
      </c>
      <c r="EM249" s="235">
        <v>5647</v>
      </c>
      <c r="EN249" s="235">
        <v>-2891</v>
      </c>
      <c r="EO249" s="235">
        <v>0</v>
      </c>
      <c r="EP249" s="235">
        <v>-6481</v>
      </c>
      <c r="EQ249" s="235">
        <v>28831</v>
      </c>
      <c r="ER249" s="235">
        <v>0</v>
      </c>
      <c r="ES249" s="235">
        <v>47201924</v>
      </c>
      <c r="ET249" s="254"/>
      <c r="EU249" s="254"/>
      <c r="EV249" s="254"/>
      <c r="EW249" s="254"/>
      <c r="EY249" s="397">
        <v>68.278611231893279</v>
      </c>
      <c r="EZ249" s="226">
        <v>0.37955929938513777</v>
      </c>
      <c r="FA249" s="397">
        <v>-3.1062846829811464</v>
      </c>
      <c r="FB249" s="226">
        <v>0.13837396513119821</v>
      </c>
      <c r="FC249" s="221">
        <v>0.4043211155087012</v>
      </c>
      <c r="FD249" s="226">
        <v>1.0297642338161588</v>
      </c>
      <c r="FE249" s="221">
        <v>13656.612106171518</v>
      </c>
      <c r="FF249" s="226">
        <v>2.8305549519213784</v>
      </c>
      <c r="FG249" s="221">
        <v>-0.32071436339722093</v>
      </c>
      <c r="FH249" s="226">
        <v>0</v>
      </c>
      <c r="FI249" s="232"/>
      <c r="FJ249" s="393">
        <v>1265.25</v>
      </c>
      <c r="FK249" s="430"/>
      <c r="FL249" s="468">
        <v>1.6348781262766101</v>
      </c>
      <c r="FM249" s="469">
        <v>509149.75840496755</v>
      </c>
      <c r="FN249" s="472">
        <v>19.688529798919703</v>
      </c>
      <c r="FO249" s="386">
        <v>442510.76211951667</v>
      </c>
      <c r="FQ249" s="390">
        <v>566.5</v>
      </c>
      <c r="FR249" s="391">
        <v>4160187.166666667</v>
      </c>
      <c r="FS249" s="392">
        <v>4.8732889126287364E-3</v>
      </c>
      <c r="FT249" s="278">
        <v>77972.622602059782</v>
      </c>
      <c r="FV249" s="555">
        <v>0</v>
      </c>
      <c r="FW249" s="551">
        <v>0</v>
      </c>
      <c r="FX249" s="547">
        <v>288280</v>
      </c>
      <c r="FY249" s="545">
        <v>265498</v>
      </c>
      <c r="FZ249" s="555">
        <v>0</v>
      </c>
    </row>
    <row r="250" spans="1:182" x14ac:dyDescent="0.2">
      <c r="A250" s="65">
        <v>247</v>
      </c>
      <c r="B250" s="65">
        <v>746</v>
      </c>
      <c r="C250" s="66">
        <v>5516</v>
      </c>
      <c r="D250" s="67" t="s">
        <v>301</v>
      </c>
      <c r="E250" s="75">
        <v>371</v>
      </c>
      <c r="F250" s="220">
        <v>1933</v>
      </c>
      <c r="G250" s="220">
        <v>3483114.3333333335</v>
      </c>
      <c r="H250" s="214">
        <v>1.4333333333333333</v>
      </c>
      <c r="I250" s="220">
        <v>2428337.222222222</v>
      </c>
      <c r="J250" s="220">
        <v>352850</v>
      </c>
      <c r="K250" s="209">
        <v>0</v>
      </c>
      <c r="L250" s="216">
        <v>1.65</v>
      </c>
      <c r="M250" s="220">
        <v>4006756.4166666665</v>
      </c>
      <c r="N250" s="220">
        <v>436459.27333333326</v>
      </c>
      <c r="O250" s="220">
        <v>4927.666666666667</v>
      </c>
      <c r="P250" s="220">
        <v>4448143.3566666665</v>
      </c>
      <c r="Q250" s="221">
        <v>2301.160556992585</v>
      </c>
      <c r="R250" s="221">
        <v>2681.4037114060652</v>
      </c>
      <c r="S250" s="221">
        <v>85.819250089197141</v>
      </c>
      <c r="T250" s="381">
        <v>2301.160556992585</v>
      </c>
      <c r="U250" s="222">
        <v>2746.534559255173</v>
      </c>
      <c r="V250" s="222">
        <v>83.784147162402064</v>
      </c>
      <c r="W250" s="223">
        <v>271953.70646806509</v>
      </c>
      <c r="X250" s="224">
        <v>140.68996713298765</v>
      </c>
      <c r="Y250" s="225">
        <v>91.066127556194189</v>
      </c>
      <c r="Z250" s="223">
        <v>0</v>
      </c>
      <c r="AA250" s="224">
        <v>0</v>
      </c>
      <c r="AB250" s="226">
        <v>91.066127556194189</v>
      </c>
      <c r="AC250" s="227">
        <v>0</v>
      </c>
      <c r="AD250" s="228">
        <v>0</v>
      </c>
      <c r="AE250" s="229">
        <v>0</v>
      </c>
      <c r="AF250" s="230">
        <v>0</v>
      </c>
      <c r="AG250" s="231">
        <v>91.066127556194189</v>
      </c>
      <c r="AH250" s="223">
        <v>271953.70646806509</v>
      </c>
      <c r="AI250" s="224">
        <v>140.68996713298765</v>
      </c>
      <c r="AJ250" s="226">
        <v>91.066127556194189</v>
      </c>
      <c r="AK250" s="232">
        <v>0</v>
      </c>
      <c r="AL250" s="444">
        <v>0.2907397827211588</v>
      </c>
      <c r="AM250" s="232">
        <v>0</v>
      </c>
      <c r="AN250" s="232">
        <v>12.017071908949818</v>
      </c>
      <c r="AO250" s="232">
        <v>0</v>
      </c>
      <c r="AP250" s="223">
        <v>0</v>
      </c>
      <c r="AQ250" s="224">
        <v>85.819250089197141</v>
      </c>
      <c r="AR250" s="224">
        <v>0</v>
      </c>
      <c r="AS250" s="233">
        <v>0</v>
      </c>
      <c r="AT250" s="234">
        <v>0</v>
      </c>
      <c r="AU250" s="254"/>
      <c r="AV250" s="221">
        <v>346.36</v>
      </c>
      <c r="AW250" s="221">
        <v>669513.88</v>
      </c>
      <c r="AX250" s="271">
        <v>7.9126476534997878E-4</v>
      </c>
      <c r="AY250" s="298">
        <v>12462.420054262166</v>
      </c>
      <c r="AZ250" s="213"/>
      <c r="BA250" s="221">
        <v>13.545925873342492</v>
      </c>
      <c r="BB250" s="272">
        <v>-0.92295151561636324</v>
      </c>
      <c r="BC250" s="221">
        <v>-2.2852244398362589</v>
      </c>
      <c r="BD250" s="272">
        <v>0.17781625425913763</v>
      </c>
      <c r="BE250" s="221">
        <v>-0.28799166740048548</v>
      </c>
      <c r="BF250" s="272">
        <v>-0.69940617658335036</v>
      </c>
      <c r="BG250" s="221">
        <v>2442.5464197260276</v>
      </c>
      <c r="BH250" s="272">
        <v>-0.34180746943538021</v>
      </c>
      <c r="BI250" s="221">
        <v>-0.27568349212629895</v>
      </c>
      <c r="BJ250" s="445">
        <v>0</v>
      </c>
      <c r="BL250" s="412">
        <v>360</v>
      </c>
      <c r="BM250" s="425"/>
      <c r="BN250" s="235">
        <v>1930</v>
      </c>
      <c r="BO250" s="302">
        <v>1.4</v>
      </c>
      <c r="BP250" s="232">
        <v>1.4</v>
      </c>
      <c r="BQ250" s="71">
        <v>340555140</v>
      </c>
      <c r="BR250" s="235">
        <v>1947</v>
      </c>
      <c r="BS250" s="302">
        <v>1.4</v>
      </c>
      <c r="BT250" s="232">
        <v>1.4</v>
      </c>
      <c r="BU250" s="71">
        <v>369162290</v>
      </c>
      <c r="BV250" s="235">
        <v>1967</v>
      </c>
      <c r="BW250" s="302">
        <v>1.4</v>
      </c>
      <c r="BX250" s="232">
        <v>1.4</v>
      </c>
      <c r="BY250" s="71">
        <v>375607950</v>
      </c>
      <c r="BZ250" s="463">
        <v>-53079</v>
      </c>
      <c r="CA250" s="235">
        <v>2922921</v>
      </c>
      <c r="CB250" s="235">
        <v>72384</v>
      </c>
      <c r="CC250" s="235">
        <v>-160125</v>
      </c>
      <c r="CD250" s="235">
        <v>-1986</v>
      </c>
      <c r="CE250" s="235">
        <v>0</v>
      </c>
      <c r="CF250" s="235">
        <v>313781</v>
      </c>
      <c r="CG250" s="235">
        <v>20025</v>
      </c>
      <c r="CH250" s="235">
        <v>-31915</v>
      </c>
      <c r="CI250" s="235">
        <v>62129</v>
      </c>
      <c r="CJ250" s="235">
        <v>0</v>
      </c>
      <c r="CK250" s="235">
        <v>86060</v>
      </c>
      <c r="CL250" s="235">
        <v>15298</v>
      </c>
      <c r="CM250" s="235">
        <v>-1496</v>
      </c>
      <c r="CN250" s="235">
        <v>0</v>
      </c>
      <c r="CO250" s="235">
        <v>0</v>
      </c>
      <c r="CP250" s="235">
        <v>14157</v>
      </c>
      <c r="CQ250" s="235">
        <v>152</v>
      </c>
      <c r="CR250" s="235">
        <v>-1355</v>
      </c>
      <c r="CS250" s="235">
        <v>0</v>
      </c>
      <c r="CT250" s="235">
        <v>870</v>
      </c>
      <c r="CU250" s="235">
        <v>4202</v>
      </c>
      <c r="CV250" s="235">
        <v>0</v>
      </c>
      <c r="CW250" s="235">
        <v>3262023</v>
      </c>
      <c r="CX250" s="463">
        <v>-30715</v>
      </c>
      <c r="CY250" s="544">
        <v>3006069</v>
      </c>
      <c r="CZ250" s="544">
        <v>56359</v>
      </c>
      <c r="DA250" s="544">
        <v>-74139</v>
      </c>
      <c r="DB250" s="544">
        <v>-667</v>
      </c>
      <c r="DC250" s="544">
        <v>0</v>
      </c>
      <c r="DD250" s="544">
        <v>323747</v>
      </c>
      <c r="DE250" s="544">
        <v>14749</v>
      </c>
      <c r="DF250" s="544">
        <v>-27035</v>
      </c>
      <c r="DG250" s="544">
        <v>54569</v>
      </c>
      <c r="DH250" s="544">
        <v>0</v>
      </c>
      <c r="DI250" s="544">
        <v>105072</v>
      </c>
      <c r="DJ250" s="544">
        <v>10999</v>
      </c>
      <c r="DK250" s="544">
        <v>-26758</v>
      </c>
      <c r="DL250" s="544">
        <v>0</v>
      </c>
      <c r="DM250" s="544">
        <v>0</v>
      </c>
      <c r="DN250" s="544">
        <v>-1219</v>
      </c>
      <c r="DO250" s="544">
        <v>138</v>
      </c>
      <c r="DP250" s="544">
        <v>-1664</v>
      </c>
      <c r="DQ250" s="544">
        <v>0</v>
      </c>
      <c r="DR250" s="544">
        <v>-44</v>
      </c>
      <c r="DS250" s="544">
        <v>22959</v>
      </c>
      <c r="DT250" s="544">
        <v>0</v>
      </c>
      <c r="DU250" s="544">
        <v>3432420</v>
      </c>
      <c r="DV250" s="463">
        <v>-30988</v>
      </c>
      <c r="DW250" s="235">
        <v>3197863</v>
      </c>
      <c r="DX250" s="235">
        <v>36344</v>
      </c>
      <c r="DY250" s="235">
        <v>-76230</v>
      </c>
      <c r="DZ250" s="235">
        <v>-1677</v>
      </c>
      <c r="EA250" s="235">
        <v>0</v>
      </c>
      <c r="EB250" s="235">
        <v>343517</v>
      </c>
      <c r="EC250" s="235">
        <v>13105</v>
      </c>
      <c r="ED250" s="235">
        <v>-21798</v>
      </c>
      <c r="EE250" s="235">
        <v>34333</v>
      </c>
      <c r="EF250" s="235">
        <v>708</v>
      </c>
      <c r="EG250" s="235">
        <v>57420</v>
      </c>
      <c r="EH250" s="235">
        <v>1110193</v>
      </c>
      <c r="EI250" s="235">
        <v>-5906</v>
      </c>
      <c r="EJ250" s="235">
        <v>0</v>
      </c>
      <c r="EK250" s="235">
        <v>0</v>
      </c>
      <c r="EL250" s="235">
        <v>2186</v>
      </c>
      <c r="EM250" s="235">
        <v>316</v>
      </c>
      <c r="EN250" s="235">
        <v>-110</v>
      </c>
      <c r="EO250" s="235">
        <v>0</v>
      </c>
      <c r="EP250" s="235">
        <v>0</v>
      </c>
      <c r="EQ250" s="235">
        <v>2425</v>
      </c>
      <c r="ER250" s="235">
        <v>0</v>
      </c>
      <c r="ES250" s="235">
        <v>4661701</v>
      </c>
      <c r="ET250" s="254"/>
      <c r="EU250" s="254"/>
      <c r="EV250" s="254"/>
      <c r="EW250" s="254"/>
      <c r="EY250" s="397">
        <v>16.401868028183483</v>
      </c>
      <c r="EZ250" s="226">
        <v>-0.84296050720474514</v>
      </c>
      <c r="FA250" s="397">
        <v>-3.2335273317459272</v>
      </c>
      <c r="FB250" s="226">
        <v>0.12945942416802514</v>
      </c>
      <c r="FC250" s="221">
        <v>-0.2810235131025452</v>
      </c>
      <c r="FD250" s="226">
        <v>-0.67281785402583882</v>
      </c>
      <c r="FE250" s="221">
        <v>2222.7294051696258</v>
      </c>
      <c r="FF250" s="226">
        <v>-0.42841766519269492</v>
      </c>
      <c r="FG250" s="221">
        <v>-0.23947531796746596</v>
      </c>
      <c r="FH250" s="226">
        <v>0</v>
      </c>
      <c r="FI250" s="232"/>
      <c r="FJ250" s="393">
        <v>360</v>
      </c>
      <c r="FK250" s="430"/>
      <c r="FL250" s="468">
        <v>0.28850102669404515</v>
      </c>
      <c r="FM250" s="469">
        <v>0</v>
      </c>
      <c r="FN250" s="472">
        <v>11.924537987679672</v>
      </c>
      <c r="FO250" s="386">
        <v>0</v>
      </c>
      <c r="FQ250" s="390">
        <v>407.24</v>
      </c>
      <c r="FR250" s="391">
        <v>793303.52</v>
      </c>
      <c r="FS250" s="392">
        <v>9.2928445127216813E-4</v>
      </c>
      <c r="FT250" s="278">
        <v>14868.55122035469</v>
      </c>
      <c r="FV250" s="555">
        <v>0</v>
      </c>
      <c r="FW250" s="551">
        <v>0</v>
      </c>
      <c r="FX250" s="547">
        <v>14783</v>
      </c>
      <c r="FY250" s="545">
        <v>17639</v>
      </c>
      <c r="FZ250" s="555">
        <v>0</v>
      </c>
    </row>
    <row r="251" spans="1:182" x14ac:dyDescent="0.2">
      <c r="A251" s="65">
        <v>248</v>
      </c>
      <c r="B251" s="65">
        <v>706</v>
      </c>
      <c r="C251" s="66">
        <v>6526</v>
      </c>
      <c r="D251" s="67" t="s">
        <v>335</v>
      </c>
      <c r="E251" s="75"/>
      <c r="F251" s="220">
        <v>634.66666666666663</v>
      </c>
      <c r="G251" s="220">
        <v>1095800.6666666667</v>
      </c>
      <c r="H251" s="214">
        <v>1.95</v>
      </c>
      <c r="I251" s="220">
        <v>561949.05982905987</v>
      </c>
      <c r="J251" s="220">
        <v>101456.33333333333</v>
      </c>
      <c r="K251" s="209">
        <v>0</v>
      </c>
      <c r="L251" s="216">
        <v>1.65</v>
      </c>
      <c r="M251" s="220">
        <v>927215.94871794863</v>
      </c>
      <c r="N251" s="220">
        <v>90825.266666666677</v>
      </c>
      <c r="O251" s="220">
        <v>66</v>
      </c>
      <c r="P251" s="220">
        <v>1018107.2153846152</v>
      </c>
      <c r="Q251" s="221">
        <v>1604.160528442146</v>
      </c>
      <c r="R251" s="221">
        <v>2681.4037114060652</v>
      </c>
      <c r="S251" s="221">
        <v>59.825401211254452</v>
      </c>
      <c r="T251" s="381">
        <v>1604.160528442146</v>
      </c>
      <c r="U251" s="222">
        <v>2746.534559255173</v>
      </c>
      <c r="V251" s="222">
        <v>58.406711943110409</v>
      </c>
      <c r="W251" s="223">
        <v>252965.42584480727</v>
      </c>
      <c r="X251" s="224">
        <v>398.57997769665013</v>
      </c>
      <c r="Y251" s="225">
        <v>74.690002763090305</v>
      </c>
      <c r="Z251" s="223">
        <v>192473</v>
      </c>
      <c r="AA251" s="224">
        <v>303.26628151260508</v>
      </c>
      <c r="AB251" s="226">
        <v>85.999984927379145</v>
      </c>
      <c r="AC251" s="227">
        <v>0</v>
      </c>
      <c r="AD251" s="228">
        <v>0</v>
      </c>
      <c r="AE251" s="229">
        <v>192473</v>
      </c>
      <c r="AF251" s="230">
        <v>303.26628151260508</v>
      </c>
      <c r="AG251" s="231">
        <v>85.999984927379145</v>
      </c>
      <c r="AH251" s="223">
        <v>445438.42584480729</v>
      </c>
      <c r="AI251" s="224">
        <v>701.84625920925521</v>
      </c>
      <c r="AJ251" s="226">
        <v>85.999984927379145</v>
      </c>
      <c r="AK251" s="232">
        <v>0</v>
      </c>
      <c r="AL251" s="444">
        <v>2.1696428571428572</v>
      </c>
      <c r="AM251" s="232">
        <v>66433.792356812337</v>
      </c>
      <c r="AN251" s="232">
        <v>20.136554621848742</v>
      </c>
      <c r="AO251" s="232">
        <v>40101.742603352941</v>
      </c>
      <c r="AP251" s="223">
        <v>106535.53496016527</v>
      </c>
      <c r="AQ251" s="224">
        <v>59.825401211254452</v>
      </c>
      <c r="AR251" s="224">
        <v>0</v>
      </c>
      <c r="AS251" s="233">
        <v>0</v>
      </c>
      <c r="AT251" s="234">
        <v>106535.53496016527</v>
      </c>
      <c r="AU251" s="254"/>
      <c r="AV251" s="221">
        <v>445.11</v>
      </c>
      <c r="AW251" s="221">
        <v>282496.48</v>
      </c>
      <c r="AX251" s="271">
        <v>3.3386837470702617E-4</v>
      </c>
      <c r="AY251" s="298">
        <v>5258.426901635662</v>
      </c>
      <c r="AZ251" s="213"/>
      <c r="BA251" s="221">
        <v>141.08194867960989</v>
      </c>
      <c r="BB251" s="272">
        <v>2.1271099648679721</v>
      </c>
      <c r="BC251" s="221">
        <v>-1.5668327870563266</v>
      </c>
      <c r="BD251" s="272">
        <v>0.24756461469737595</v>
      </c>
      <c r="BE251" s="221">
        <v>-0.21851797556261951</v>
      </c>
      <c r="BF251" s="272">
        <v>-0.53995094258283449</v>
      </c>
      <c r="BG251" s="221">
        <v>1487.9950729886841</v>
      </c>
      <c r="BH251" s="272">
        <v>-0.6148893810010293</v>
      </c>
      <c r="BI251" s="221">
        <v>0.61240325449588562</v>
      </c>
      <c r="BJ251" s="445">
        <v>0</v>
      </c>
      <c r="BL251" s="412">
        <v>57.15</v>
      </c>
      <c r="BM251" s="425"/>
      <c r="BN251" s="235">
        <v>633</v>
      </c>
      <c r="BO251" s="302">
        <v>1.95</v>
      </c>
      <c r="BP251" s="232">
        <v>1.95</v>
      </c>
      <c r="BQ251" s="71">
        <v>71380368</v>
      </c>
      <c r="BR251" s="235">
        <v>644</v>
      </c>
      <c r="BS251" s="302">
        <v>1.95</v>
      </c>
      <c r="BT251" s="232">
        <v>1.95</v>
      </c>
      <c r="BU251" s="71">
        <v>76081820</v>
      </c>
      <c r="BV251" s="235">
        <v>625</v>
      </c>
      <c r="BW251" s="302">
        <v>1.95</v>
      </c>
      <c r="BX251" s="232">
        <v>1.95</v>
      </c>
      <c r="BY251" s="71">
        <v>77083870</v>
      </c>
      <c r="BZ251" s="463">
        <v>-10719</v>
      </c>
      <c r="CA251" s="235">
        <v>1035292</v>
      </c>
      <c r="CB251" s="235">
        <v>18365</v>
      </c>
      <c r="CC251" s="235">
        <v>-18760</v>
      </c>
      <c r="CD251" s="235">
        <v>0</v>
      </c>
      <c r="CE251" s="235">
        <v>0</v>
      </c>
      <c r="CF251" s="235">
        <v>48317</v>
      </c>
      <c r="CG251" s="235">
        <v>4211</v>
      </c>
      <c r="CH251" s="235">
        <v>-1529</v>
      </c>
      <c r="CI251" s="235">
        <v>3737</v>
      </c>
      <c r="CJ251" s="235">
        <v>12097</v>
      </c>
      <c r="CK251" s="235">
        <v>2041</v>
      </c>
      <c r="CL251" s="235">
        <v>13747</v>
      </c>
      <c r="CM251" s="235">
        <v>0</v>
      </c>
      <c r="CN251" s="235">
        <v>0</v>
      </c>
      <c r="CO251" s="235">
        <v>0</v>
      </c>
      <c r="CP251" s="235">
        <v>277</v>
      </c>
      <c r="CQ251" s="235">
        <v>93</v>
      </c>
      <c r="CR251" s="235">
        <v>0</v>
      </c>
      <c r="CS251" s="235">
        <v>0</v>
      </c>
      <c r="CT251" s="235">
        <v>0</v>
      </c>
      <c r="CU251" s="235">
        <v>1231</v>
      </c>
      <c r="CV251" s="235">
        <v>0</v>
      </c>
      <c r="CW251" s="235">
        <v>1108400</v>
      </c>
      <c r="CX251" s="463">
        <v>-12921</v>
      </c>
      <c r="CY251" s="544">
        <v>1094942</v>
      </c>
      <c r="CZ251" s="544">
        <v>10425</v>
      </c>
      <c r="DA251" s="544">
        <v>-33444</v>
      </c>
      <c r="DB251" s="544">
        <v>0</v>
      </c>
      <c r="DC251" s="544">
        <v>0</v>
      </c>
      <c r="DD251" s="544">
        <v>37882</v>
      </c>
      <c r="DE251" s="544">
        <v>4676</v>
      </c>
      <c r="DF251" s="544">
        <v>-1028</v>
      </c>
      <c r="DG251" s="544">
        <v>30057</v>
      </c>
      <c r="DH251" s="544">
        <v>6505</v>
      </c>
      <c r="DI251" s="544">
        <v>505</v>
      </c>
      <c r="DJ251" s="544">
        <v>1577</v>
      </c>
      <c r="DK251" s="544">
        <v>0</v>
      </c>
      <c r="DL251" s="544">
        <v>0</v>
      </c>
      <c r="DM251" s="544">
        <v>0</v>
      </c>
      <c r="DN251" s="544">
        <v>-310</v>
      </c>
      <c r="DO251" s="544">
        <v>124</v>
      </c>
      <c r="DP251" s="544">
        <v>0</v>
      </c>
      <c r="DQ251" s="544">
        <v>0</v>
      </c>
      <c r="DR251" s="544">
        <v>0</v>
      </c>
      <c r="DS251" s="544">
        <v>10739</v>
      </c>
      <c r="DT251" s="544">
        <v>0</v>
      </c>
      <c r="DU251" s="544">
        <v>1149729</v>
      </c>
      <c r="DV251" s="463">
        <v>-22271</v>
      </c>
      <c r="DW251" s="235">
        <v>1017644</v>
      </c>
      <c r="DX251" s="235">
        <v>11641</v>
      </c>
      <c r="DY251" s="235">
        <v>-22606</v>
      </c>
      <c r="DZ251" s="235">
        <v>0</v>
      </c>
      <c r="EA251" s="235">
        <v>0</v>
      </c>
      <c r="EB251" s="235">
        <v>41163</v>
      </c>
      <c r="EC251" s="235">
        <v>2505</v>
      </c>
      <c r="ED251" s="235">
        <v>-1617</v>
      </c>
      <c r="EE251" s="235">
        <v>12354</v>
      </c>
      <c r="EF251" s="235">
        <v>1179</v>
      </c>
      <c r="EG251" s="235">
        <v>-131</v>
      </c>
      <c r="EH251" s="235">
        <v>2821</v>
      </c>
      <c r="EI251" s="235">
        <v>0</v>
      </c>
      <c r="EJ251" s="235">
        <v>0</v>
      </c>
      <c r="EK251" s="235">
        <v>0</v>
      </c>
      <c r="EL251" s="235">
        <v>7</v>
      </c>
      <c r="EM251" s="235">
        <v>132</v>
      </c>
      <c r="EN251" s="235">
        <v>0</v>
      </c>
      <c r="EO251" s="235">
        <v>0</v>
      </c>
      <c r="EP251" s="235">
        <v>0</v>
      </c>
      <c r="EQ251" s="235">
        <v>1494</v>
      </c>
      <c r="ER251" s="235">
        <v>0</v>
      </c>
      <c r="ES251" s="235">
        <v>1044315</v>
      </c>
      <c r="ET251" s="254"/>
      <c r="EU251" s="254"/>
      <c r="EV251" s="254"/>
      <c r="EW251" s="254"/>
      <c r="EY251" s="397">
        <v>137.65591274998008</v>
      </c>
      <c r="EZ251" s="226">
        <v>2.0144947250838388</v>
      </c>
      <c r="FA251" s="397">
        <v>-1.3784022856138025</v>
      </c>
      <c r="FB251" s="226">
        <v>0.25942833298981738</v>
      </c>
      <c r="FC251" s="221">
        <v>-0.19936741743560468</v>
      </c>
      <c r="FD251" s="226">
        <v>-0.46996194760783372</v>
      </c>
      <c r="FE251" s="221">
        <v>1634.5680119153869</v>
      </c>
      <c r="FF251" s="226">
        <v>-0.59605991981292705</v>
      </c>
      <c r="FG251" s="221">
        <v>0.60000525756968737</v>
      </c>
      <c r="FH251" s="226">
        <v>0</v>
      </c>
      <c r="FI251" s="232"/>
      <c r="FJ251" s="393">
        <v>57.15</v>
      </c>
      <c r="FK251" s="430"/>
      <c r="FL251" s="468">
        <v>2.17192429022082</v>
      </c>
      <c r="FM251" s="469">
        <v>66412.753590375301</v>
      </c>
      <c r="FN251" s="472">
        <v>20.157728706624606</v>
      </c>
      <c r="FO251" s="386">
        <v>40544.126895424655</v>
      </c>
      <c r="FQ251" s="390">
        <v>457.17</v>
      </c>
      <c r="FR251" s="391">
        <v>289845.78000000003</v>
      </c>
      <c r="FS251" s="392">
        <v>3.3952852827484435E-4</v>
      </c>
      <c r="FT251" s="278">
        <v>5432.4564523975096</v>
      </c>
      <c r="FV251" s="555">
        <v>0</v>
      </c>
      <c r="FW251" s="551">
        <v>0</v>
      </c>
      <c r="FX251" s="547">
        <v>198</v>
      </c>
      <c r="FY251" s="545">
        <v>310</v>
      </c>
      <c r="FZ251" s="555">
        <v>0</v>
      </c>
    </row>
    <row r="252" spans="1:182" x14ac:dyDescent="0.2">
      <c r="A252" s="65">
        <v>249</v>
      </c>
      <c r="B252" s="65">
        <v>443</v>
      </c>
      <c r="C252" s="66">
        <v>6113</v>
      </c>
      <c r="D252" s="67" t="s">
        <v>318</v>
      </c>
      <c r="E252" s="75"/>
      <c r="F252" s="220">
        <v>5179.666666666667</v>
      </c>
      <c r="G252" s="220">
        <v>14790632.666666666</v>
      </c>
      <c r="H252" s="214">
        <v>1.75</v>
      </c>
      <c r="I252" s="220">
        <v>8451790.0952380951</v>
      </c>
      <c r="J252" s="220">
        <v>887157.33333333337</v>
      </c>
      <c r="K252" s="209">
        <v>0</v>
      </c>
      <c r="L252" s="216">
        <v>1.65</v>
      </c>
      <c r="M252" s="220">
        <v>13945453.657142855</v>
      </c>
      <c r="N252" s="220">
        <v>907318.78333333333</v>
      </c>
      <c r="O252" s="220">
        <v>175196.66666666666</v>
      </c>
      <c r="P252" s="220">
        <v>15027969.107142856</v>
      </c>
      <c r="Q252" s="221">
        <v>2901.3390386401034</v>
      </c>
      <c r="R252" s="221">
        <v>2681.4037114060652</v>
      </c>
      <c r="S252" s="221">
        <v>108.20224594672129</v>
      </c>
      <c r="T252" s="381">
        <v>2901.3390386401034</v>
      </c>
      <c r="U252" s="222">
        <v>2746.534559255173</v>
      </c>
      <c r="V252" s="222">
        <v>105.63635650835981</v>
      </c>
      <c r="W252" s="223">
        <v>-421500.92281973222</v>
      </c>
      <c r="X252" s="224">
        <v>-81.376071076594158</v>
      </c>
      <c r="Y252" s="225">
        <v>105.16741494643441</v>
      </c>
      <c r="Z252" s="223">
        <v>0</v>
      </c>
      <c r="AA252" s="224">
        <v>0</v>
      </c>
      <c r="AB252" s="226">
        <v>105.16741494643441</v>
      </c>
      <c r="AC252" s="227">
        <v>0</v>
      </c>
      <c r="AD252" s="228">
        <v>0</v>
      </c>
      <c r="AE252" s="229">
        <v>0</v>
      </c>
      <c r="AF252" s="230">
        <v>0</v>
      </c>
      <c r="AG252" s="231">
        <v>105.16741494643441</v>
      </c>
      <c r="AH252" s="223">
        <v>-421500.92281973222</v>
      </c>
      <c r="AI252" s="224">
        <v>-81.376071076594158</v>
      </c>
      <c r="AJ252" s="226">
        <v>105.16741494643441</v>
      </c>
      <c r="AK252" s="232">
        <v>0</v>
      </c>
      <c r="AL252" s="444">
        <v>0.40292168093184888</v>
      </c>
      <c r="AM252" s="232">
        <v>0</v>
      </c>
      <c r="AN252" s="232">
        <v>8.9801145504858741</v>
      </c>
      <c r="AO252" s="232">
        <v>0</v>
      </c>
      <c r="AP252" s="223">
        <v>0</v>
      </c>
      <c r="AQ252" s="224">
        <v>108.20224594672129</v>
      </c>
      <c r="AR252" s="224">
        <v>0</v>
      </c>
      <c r="AS252" s="233">
        <v>0</v>
      </c>
      <c r="AT252" s="234">
        <v>0</v>
      </c>
      <c r="AU252" s="254"/>
      <c r="AV252" s="221">
        <v>1405.1</v>
      </c>
      <c r="AW252" s="221">
        <v>7277949.6333333328</v>
      </c>
      <c r="AX252" s="271">
        <v>8.6014424508248644E-3</v>
      </c>
      <c r="AY252" s="298">
        <v>135472.71860049161</v>
      </c>
      <c r="AZ252" s="213"/>
      <c r="BA252" s="221">
        <v>41.11942681005609</v>
      </c>
      <c r="BB252" s="272">
        <v>-0.26352313421762968</v>
      </c>
      <c r="BC252" s="221">
        <v>1.2525792843792889</v>
      </c>
      <c r="BD252" s="272">
        <v>0.52130021368637447</v>
      </c>
      <c r="BE252" s="221">
        <v>-1.463625961274638E-2</v>
      </c>
      <c r="BF252" s="272">
        <v>-7.2003927458262104E-2</v>
      </c>
      <c r="BG252" s="221">
        <v>5445.2542349055329</v>
      </c>
      <c r="BH252" s="272">
        <v>0.51721933184151547</v>
      </c>
      <c r="BI252" s="221">
        <v>-8.2861544957758201E-2</v>
      </c>
      <c r="BJ252" s="445">
        <v>0</v>
      </c>
      <c r="BL252" s="412">
        <v>328.5</v>
      </c>
      <c r="BM252" s="425"/>
      <c r="BN252" s="235">
        <v>5179</v>
      </c>
      <c r="BO252" s="302">
        <v>1.75</v>
      </c>
      <c r="BP252" s="232">
        <v>1.75</v>
      </c>
      <c r="BQ252" s="71">
        <v>728187790</v>
      </c>
      <c r="BR252" s="235">
        <v>5177</v>
      </c>
      <c r="BS252" s="302">
        <v>1.75</v>
      </c>
      <c r="BT252" s="232">
        <v>1.75</v>
      </c>
      <c r="BU252" s="71">
        <v>733528860</v>
      </c>
      <c r="BV252" s="235">
        <v>5156</v>
      </c>
      <c r="BW252" s="302">
        <v>1.75</v>
      </c>
      <c r="BX252" s="232">
        <v>1.75</v>
      </c>
      <c r="BY252" s="71">
        <v>748083980</v>
      </c>
      <c r="BZ252" s="463">
        <v>-339947</v>
      </c>
      <c r="CA252" s="235">
        <v>8087564</v>
      </c>
      <c r="CB252" s="235">
        <v>201018</v>
      </c>
      <c r="CC252" s="235">
        <v>-72401</v>
      </c>
      <c r="CD252" s="235">
        <v>-606</v>
      </c>
      <c r="CE252" s="235">
        <v>0</v>
      </c>
      <c r="CF252" s="235">
        <v>491429</v>
      </c>
      <c r="CG252" s="235">
        <v>40102</v>
      </c>
      <c r="CH252" s="235">
        <v>-5982</v>
      </c>
      <c r="CI252" s="235">
        <v>317418</v>
      </c>
      <c r="CJ252" s="235">
        <v>224854</v>
      </c>
      <c r="CK252" s="235">
        <v>4975547</v>
      </c>
      <c r="CL252" s="235">
        <v>261309</v>
      </c>
      <c r="CM252" s="235">
        <v>-187756</v>
      </c>
      <c r="CN252" s="235">
        <v>0</v>
      </c>
      <c r="CO252" s="235">
        <v>0</v>
      </c>
      <c r="CP252" s="235">
        <v>19182</v>
      </c>
      <c r="CQ252" s="235">
        <v>5371</v>
      </c>
      <c r="CR252" s="235">
        <v>-392</v>
      </c>
      <c r="CS252" s="235">
        <v>0</v>
      </c>
      <c r="CT252" s="235">
        <v>1040</v>
      </c>
      <c r="CU252" s="235">
        <v>44886</v>
      </c>
      <c r="CV252" s="235">
        <v>0</v>
      </c>
      <c r="CW252" s="235">
        <v>14062636</v>
      </c>
      <c r="CX252" s="463">
        <v>-266053</v>
      </c>
      <c r="CY252" s="544">
        <v>8277488</v>
      </c>
      <c r="CZ252" s="544">
        <v>189969</v>
      </c>
      <c r="DA252" s="544">
        <v>-58440</v>
      </c>
      <c r="DB252" s="544">
        <v>-5617</v>
      </c>
      <c r="DC252" s="544">
        <v>0</v>
      </c>
      <c r="DD252" s="544">
        <v>509116</v>
      </c>
      <c r="DE252" s="544">
        <v>34433</v>
      </c>
      <c r="DF252" s="544">
        <v>-7808</v>
      </c>
      <c r="DG252" s="544">
        <v>504050</v>
      </c>
      <c r="DH252" s="544">
        <v>249081</v>
      </c>
      <c r="DI252" s="544">
        <v>5981377</v>
      </c>
      <c r="DJ252" s="544">
        <v>100818</v>
      </c>
      <c r="DK252" s="544">
        <v>-252030</v>
      </c>
      <c r="DL252" s="544">
        <v>0</v>
      </c>
      <c r="DM252" s="544">
        <v>0</v>
      </c>
      <c r="DN252" s="544">
        <v>8703</v>
      </c>
      <c r="DO252" s="544">
        <v>1604</v>
      </c>
      <c r="DP252" s="544">
        <v>-501</v>
      </c>
      <c r="DQ252" s="544">
        <v>0</v>
      </c>
      <c r="DR252" s="544">
        <v>161</v>
      </c>
      <c r="DS252" s="544">
        <v>54910</v>
      </c>
      <c r="DT252" s="544">
        <v>0</v>
      </c>
      <c r="DU252" s="544">
        <v>15321261</v>
      </c>
      <c r="DV252" s="463">
        <v>-148092</v>
      </c>
      <c r="DW252" s="235">
        <v>8377964</v>
      </c>
      <c r="DX252" s="235">
        <v>231069</v>
      </c>
      <c r="DY252" s="235">
        <v>-119949</v>
      </c>
      <c r="DZ252" s="235">
        <v>-496</v>
      </c>
      <c r="EA252" s="235">
        <v>0</v>
      </c>
      <c r="EB252" s="235">
        <v>485734</v>
      </c>
      <c r="EC252" s="235">
        <v>34897</v>
      </c>
      <c r="ED252" s="235">
        <v>-10191</v>
      </c>
      <c r="EE252" s="235">
        <v>194220</v>
      </c>
      <c r="EF252" s="235">
        <v>299596</v>
      </c>
      <c r="EG252" s="235">
        <v>8233208</v>
      </c>
      <c r="EH252" s="235">
        <v>121806</v>
      </c>
      <c r="EI252" s="235">
        <v>-402926</v>
      </c>
      <c r="EJ252" s="235">
        <v>0</v>
      </c>
      <c r="EK252" s="235">
        <v>0</v>
      </c>
      <c r="EL252" s="235">
        <v>3892</v>
      </c>
      <c r="EM252" s="235">
        <v>1630</v>
      </c>
      <c r="EN252" s="235">
        <v>-1298</v>
      </c>
      <c r="EO252" s="235">
        <v>0</v>
      </c>
      <c r="EP252" s="235">
        <v>0</v>
      </c>
      <c r="EQ252" s="235">
        <v>49794</v>
      </c>
      <c r="ER252" s="235">
        <v>0</v>
      </c>
      <c r="ES252" s="235">
        <v>17350858</v>
      </c>
      <c r="ET252" s="254"/>
      <c r="EU252" s="254"/>
      <c r="EV252" s="254"/>
      <c r="EW252" s="254"/>
      <c r="EY252" s="397">
        <v>42.105536104938039</v>
      </c>
      <c r="EZ252" s="226">
        <v>-0.23723159314297351</v>
      </c>
      <c r="FA252" s="397">
        <v>4.5070293213606041</v>
      </c>
      <c r="FB252" s="226">
        <v>0.67175801690982606</v>
      </c>
      <c r="FC252" s="221">
        <v>-7.9929511504145054E-2</v>
      </c>
      <c r="FD252" s="226">
        <v>-0.17324576897471841</v>
      </c>
      <c r="FE252" s="221">
        <v>5428.8892027916727</v>
      </c>
      <c r="FF252" s="226">
        <v>0.48542649953943723</v>
      </c>
      <c r="FG252" s="221">
        <v>-5.6036461186825773E-2</v>
      </c>
      <c r="FH252" s="226">
        <v>0</v>
      </c>
      <c r="FI252" s="232"/>
      <c r="FJ252" s="393">
        <v>328.5</v>
      </c>
      <c r="FK252" s="430"/>
      <c r="FL252" s="468">
        <v>0.40362300154718928</v>
      </c>
      <c r="FM252" s="469">
        <v>0</v>
      </c>
      <c r="FN252" s="472">
        <v>8.9957452294997413</v>
      </c>
      <c r="FO252" s="386">
        <v>0</v>
      </c>
      <c r="FQ252" s="390">
        <v>1377.23</v>
      </c>
      <c r="FR252" s="391">
        <v>7121197.2533333339</v>
      </c>
      <c r="FS252" s="392">
        <v>8.3418486306032491E-3</v>
      </c>
      <c r="FT252" s="278">
        <v>133469.57808965197</v>
      </c>
      <c r="FV252" s="555">
        <v>0</v>
      </c>
      <c r="FW252" s="551">
        <v>0</v>
      </c>
      <c r="FX252" s="547">
        <v>525590</v>
      </c>
      <c r="FY252" s="545">
        <v>520397</v>
      </c>
      <c r="FZ252" s="555">
        <v>0</v>
      </c>
    </row>
    <row r="253" spans="1:182" x14ac:dyDescent="0.2">
      <c r="A253" s="65">
        <v>250</v>
      </c>
      <c r="B253" s="65">
        <v>449</v>
      </c>
      <c r="C253" s="66">
        <v>6119</v>
      </c>
      <c r="D253" s="67" t="s">
        <v>533</v>
      </c>
      <c r="E253" s="75"/>
      <c r="F253" s="220">
        <v>813.33333333333337</v>
      </c>
      <c r="G253" s="220">
        <v>1712540</v>
      </c>
      <c r="H253" s="214">
        <v>1.8999999999999997</v>
      </c>
      <c r="I253" s="220">
        <v>901336.84210526326</v>
      </c>
      <c r="J253" s="220">
        <v>157021.33333333334</v>
      </c>
      <c r="K253" s="209">
        <v>0</v>
      </c>
      <c r="L253" s="216">
        <v>1.65</v>
      </c>
      <c r="M253" s="220">
        <v>1487205.7894736845</v>
      </c>
      <c r="N253" s="220">
        <v>155790.92666666667</v>
      </c>
      <c r="O253" s="220">
        <v>339.66666666666669</v>
      </c>
      <c r="P253" s="220">
        <v>1643336.3828070175</v>
      </c>
      <c r="Q253" s="221">
        <v>2020.4955526315789</v>
      </c>
      <c r="R253" s="221">
        <v>2681.4037114060652</v>
      </c>
      <c r="S253" s="221">
        <v>75.352157679086616</v>
      </c>
      <c r="T253" s="381">
        <v>2020.4955526315789</v>
      </c>
      <c r="U253" s="222">
        <v>2746.534559255173</v>
      </c>
      <c r="V253" s="222">
        <v>73.565269580278397</v>
      </c>
      <c r="W253" s="223">
        <v>198889.29524720207</v>
      </c>
      <c r="X253" s="224">
        <v>244.5360187465599</v>
      </c>
      <c r="Y253" s="225">
        <v>84.471859337824569</v>
      </c>
      <c r="Z253" s="223">
        <v>33327</v>
      </c>
      <c r="AA253" s="224">
        <v>40.975819672131145</v>
      </c>
      <c r="AB253" s="226">
        <v>86.00000743047579</v>
      </c>
      <c r="AC253" s="227">
        <v>0</v>
      </c>
      <c r="AD253" s="228">
        <v>0</v>
      </c>
      <c r="AE253" s="229">
        <v>33327</v>
      </c>
      <c r="AF253" s="230">
        <v>40.975819672131145</v>
      </c>
      <c r="AG253" s="231">
        <v>86.00000743047579</v>
      </c>
      <c r="AH253" s="223">
        <v>232216.29524720207</v>
      </c>
      <c r="AI253" s="224">
        <v>285.51183841869107</v>
      </c>
      <c r="AJ253" s="226">
        <v>86.00000743047579</v>
      </c>
      <c r="AK253" s="232">
        <v>0</v>
      </c>
      <c r="AL253" s="444">
        <v>1.6549180327868851</v>
      </c>
      <c r="AM253" s="232">
        <v>57344.726203189522</v>
      </c>
      <c r="AN253" s="232">
        <v>21.130327868852458</v>
      </c>
      <c r="AO253" s="232">
        <v>57895.280670118074</v>
      </c>
      <c r="AP253" s="223">
        <v>115240.0068733076</v>
      </c>
      <c r="AQ253" s="224">
        <v>75.352157679086616</v>
      </c>
      <c r="AR253" s="224">
        <v>0</v>
      </c>
      <c r="AS253" s="233">
        <v>0</v>
      </c>
      <c r="AT253" s="234">
        <v>115240.0068733076</v>
      </c>
      <c r="AU253" s="254"/>
      <c r="AV253" s="221">
        <v>836.27</v>
      </c>
      <c r="AW253" s="221">
        <v>680166.26666666672</v>
      </c>
      <c r="AX253" s="271">
        <v>8.0385428513143171E-4</v>
      </c>
      <c r="AY253" s="298">
        <v>12660.70499082005</v>
      </c>
      <c r="AZ253" s="213"/>
      <c r="BA253" s="221">
        <v>54.45345831538598</v>
      </c>
      <c r="BB253" s="272">
        <v>5.5364149383413067E-2</v>
      </c>
      <c r="BC253" s="221">
        <v>-5.2859496159575761</v>
      </c>
      <c r="BD253" s="272">
        <v>-0.11352296210049365</v>
      </c>
      <c r="BE253" s="221">
        <v>-0.10774933464806387</v>
      </c>
      <c r="BF253" s="272">
        <v>-0.28571600717491447</v>
      </c>
      <c r="BG253" s="221">
        <v>4924.2331469325627</v>
      </c>
      <c r="BH253" s="272">
        <v>0.3681635108466671</v>
      </c>
      <c r="BI253" s="221">
        <v>-0.17800958268466555</v>
      </c>
      <c r="BJ253" s="445">
        <v>0</v>
      </c>
      <c r="BL253" s="412">
        <v>200.63</v>
      </c>
      <c r="BM253" s="425"/>
      <c r="BN253" s="235">
        <v>803</v>
      </c>
      <c r="BO253" s="302">
        <v>1.9</v>
      </c>
      <c r="BP253" s="232">
        <v>1.9</v>
      </c>
      <c r="BQ253" s="71">
        <v>121860640</v>
      </c>
      <c r="BR253" s="235">
        <v>818</v>
      </c>
      <c r="BS253" s="302">
        <v>1.9</v>
      </c>
      <c r="BT253" s="232">
        <v>1.9</v>
      </c>
      <c r="BU253" s="71">
        <v>131283390</v>
      </c>
      <c r="BV253" s="235">
        <v>814</v>
      </c>
      <c r="BW253" s="302">
        <v>1.9</v>
      </c>
      <c r="BX253" s="232">
        <v>1.9</v>
      </c>
      <c r="BY253" s="71">
        <v>132300280</v>
      </c>
      <c r="BZ253" s="463">
        <v>-22894</v>
      </c>
      <c r="CA253" s="235">
        <v>1559415</v>
      </c>
      <c r="CB253" s="235">
        <v>30461</v>
      </c>
      <c r="CC253" s="235">
        <v>-28297</v>
      </c>
      <c r="CD253" s="235">
        <v>0</v>
      </c>
      <c r="CE253" s="235">
        <v>0</v>
      </c>
      <c r="CF253" s="235">
        <v>105317</v>
      </c>
      <c r="CG253" s="235">
        <v>8817</v>
      </c>
      <c r="CH253" s="235">
        <v>-6309</v>
      </c>
      <c r="CI253" s="235">
        <v>23654</v>
      </c>
      <c r="CJ253" s="235">
        <v>0</v>
      </c>
      <c r="CK253" s="235">
        <v>14036</v>
      </c>
      <c r="CL253" s="235">
        <v>191392</v>
      </c>
      <c r="CM253" s="235">
        <v>0</v>
      </c>
      <c r="CN253" s="235">
        <v>0</v>
      </c>
      <c r="CO253" s="235">
        <v>0</v>
      </c>
      <c r="CP253" s="235">
        <v>585</v>
      </c>
      <c r="CQ253" s="235">
        <v>387</v>
      </c>
      <c r="CR253" s="235">
        <v>-250</v>
      </c>
      <c r="CS253" s="235">
        <v>0</v>
      </c>
      <c r="CT253" s="235">
        <v>0</v>
      </c>
      <c r="CU253" s="235">
        <v>10049</v>
      </c>
      <c r="CV253" s="235">
        <v>0</v>
      </c>
      <c r="CW253" s="235">
        <v>1886363</v>
      </c>
      <c r="CX253" s="463">
        <v>-8009</v>
      </c>
      <c r="CY253" s="544">
        <v>1516159</v>
      </c>
      <c r="CZ253" s="544">
        <v>22950</v>
      </c>
      <c r="DA253" s="544">
        <v>-29813</v>
      </c>
      <c r="DB253" s="544">
        <v>0</v>
      </c>
      <c r="DC253" s="544">
        <v>0</v>
      </c>
      <c r="DD253" s="544">
        <v>96086</v>
      </c>
      <c r="DE253" s="544">
        <v>8844</v>
      </c>
      <c r="DF253" s="544">
        <v>-5498</v>
      </c>
      <c r="DG253" s="544">
        <v>35363</v>
      </c>
      <c r="DH253" s="544">
        <v>0</v>
      </c>
      <c r="DI253" s="544">
        <v>8018</v>
      </c>
      <c r="DJ253" s="544">
        <v>7526</v>
      </c>
      <c r="DK253" s="544">
        <v>0</v>
      </c>
      <c r="DL253" s="544">
        <v>0</v>
      </c>
      <c r="DM253" s="544">
        <v>0</v>
      </c>
      <c r="DN253" s="544">
        <v>46</v>
      </c>
      <c r="DO253" s="544">
        <v>48</v>
      </c>
      <c r="DP253" s="544">
        <v>0</v>
      </c>
      <c r="DQ253" s="544">
        <v>0</v>
      </c>
      <c r="DR253" s="544">
        <v>0</v>
      </c>
      <c r="DS253" s="544">
        <v>5297</v>
      </c>
      <c r="DT253" s="544">
        <v>0</v>
      </c>
      <c r="DU253" s="544">
        <v>1657017</v>
      </c>
      <c r="DV253" s="463">
        <v>-12270</v>
      </c>
      <c r="DW253" s="235">
        <v>1572082</v>
      </c>
      <c r="DX253" s="235">
        <v>25114</v>
      </c>
      <c r="DY253" s="235">
        <v>-24889</v>
      </c>
      <c r="DZ253" s="235">
        <v>0</v>
      </c>
      <c r="EA253" s="235">
        <v>0</v>
      </c>
      <c r="EB253" s="235">
        <v>107631</v>
      </c>
      <c r="EC253" s="235">
        <v>9807</v>
      </c>
      <c r="ED253" s="235">
        <v>-5200</v>
      </c>
      <c r="EE253" s="235">
        <v>26214</v>
      </c>
      <c r="EF253" s="235">
        <v>1017</v>
      </c>
      <c r="EG253" s="235">
        <v>7151</v>
      </c>
      <c r="EH253" s="235">
        <v>12237</v>
      </c>
      <c r="EI253" s="235">
        <v>0</v>
      </c>
      <c r="EJ253" s="235">
        <v>0</v>
      </c>
      <c r="EK253" s="235">
        <v>0</v>
      </c>
      <c r="EL253" s="235">
        <v>1751</v>
      </c>
      <c r="EM253" s="235">
        <v>299</v>
      </c>
      <c r="EN253" s="235">
        <v>-2</v>
      </c>
      <c r="EO253" s="235">
        <v>0</v>
      </c>
      <c r="EP253" s="235">
        <v>0</v>
      </c>
      <c r="EQ253" s="235">
        <v>3823</v>
      </c>
      <c r="ER253" s="235">
        <v>0</v>
      </c>
      <c r="ES253" s="235">
        <v>1724765</v>
      </c>
      <c r="ET253" s="254"/>
      <c r="EU253" s="254"/>
      <c r="EV253" s="254"/>
      <c r="EW253" s="254"/>
      <c r="EY253" s="397">
        <v>55.853862080329179</v>
      </c>
      <c r="EZ253" s="226">
        <v>8.6759462856237701E-2</v>
      </c>
      <c r="FA253" s="397">
        <v>-8.3570448684592886</v>
      </c>
      <c r="FB253" s="226">
        <v>-0.22949103308784979</v>
      </c>
      <c r="FC253" s="221">
        <v>-0.32597964203898577</v>
      </c>
      <c r="FD253" s="226">
        <v>-0.78450108122351825</v>
      </c>
      <c r="FE253" s="221">
        <v>5026.8907818074185</v>
      </c>
      <c r="FF253" s="226">
        <v>0.37084583780184721</v>
      </c>
      <c r="FG253" s="221">
        <v>-0.32451962231424436</v>
      </c>
      <c r="FH253" s="226">
        <v>0</v>
      </c>
      <c r="FI253" s="232"/>
      <c r="FJ253" s="393">
        <v>200.63</v>
      </c>
      <c r="FK253" s="430"/>
      <c r="FL253" s="468">
        <v>1.6583162217659138</v>
      </c>
      <c r="FM253" s="469">
        <v>57529.022535816606</v>
      </c>
      <c r="FN253" s="472">
        <v>21.173716632443533</v>
      </c>
      <c r="FO253" s="386">
        <v>58395.214308102084</v>
      </c>
      <c r="FQ253" s="390">
        <v>835.15</v>
      </c>
      <c r="FR253" s="391">
        <v>677863.41666666663</v>
      </c>
      <c r="FS253" s="392">
        <v>7.9405664706310689E-4</v>
      </c>
      <c r="FT253" s="278">
        <v>12704.90635300971</v>
      </c>
      <c r="FV253" s="555">
        <v>0</v>
      </c>
      <c r="FW253" s="551">
        <v>0</v>
      </c>
      <c r="FX253" s="547">
        <v>1019</v>
      </c>
      <c r="FY253" s="545">
        <v>2966</v>
      </c>
      <c r="FZ253" s="555">
        <v>0</v>
      </c>
    </row>
    <row r="254" spans="1:182" x14ac:dyDescent="0.2">
      <c r="A254" s="65">
        <v>251</v>
      </c>
      <c r="B254" s="65">
        <v>707</v>
      </c>
      <c r="C254" s="66">
        <v>6527</v>
      </c>
      <c r="D254" s="67" t="s">
        <v>336</v>
      </c>
      <c r="E254" s="75"/>
      <c r="F254" s="220">
        <v>150.66666666666666</v>
      </c>
      <c r="G254" s="220">
        <v>209359.66666666666</v>
      </c>
      <c r="H254" s="214">
        <v>1.8733333333333333</v>
      </c>
      <c r="I254" s="220">
        <v>111744.84162557895</v>
      </c>
      <c r="J254" s="220">
        <v>23635.333333333332</v>
      </c>
      <c r="K254" s="209">
        <v>0</v>
      </c>
      <c r="L254" s="216">
        <v>1.65</v>
      </c>
      <c r="M254" s="220">
        <v>184378.98868220529</v>
      </c>
      <c r="N254" s="220">
        <v>21185.49</v>
      </c>
      <c r="O254" s="220">
        <v>17.666666666666668</v>
      </c>
      <c r="P254" s="220">
        <v>205582.14534887194</v>
      </c>
      <c r="Q254" s="221">
        <v>1364.4832655898581</v>
      </c>
      <c r="R254" s="221">
        <v>2681.4037114060652</v>
      </c>
      <c r="S254" s="221">
        <v>50.886901505568332</v>
      </c>
      <c r="T254" s="381">
        <v>1364.4832655898581</v>
      </c>
      <c r="U254" s="222">
        <v>2746.534559255173</v>
      </c>
      <c r="V254" s="222">
        <v>49.680178281095053</v>
      </c>
      <c r="W254" s="223">
        <v>73413.925119434163</v>
      </c>
      <c r="X254" s="224">
        <v>487.26056495199668</v>
      </c>
      <c r="Y254" s="225">
        <v>69.058747948508042</v>
      </c>
      <c r="Z254" s="223">
        <v>68442</v>
      </c>
      <c r="AA254" s="224">
        <v>454.26106194690266</v>
      </c>
      <c r="AB254" s="226">
        <v>85.999914249374342</v>
      </c>
      <c r="AC254" s="227">
        <v>0</v>
      </c>
      <c r="AD254" s="228">
        <v>0</v>
      </c>
      <c r="AE254" s="229">
        <v>68442</v>
      </c>
      <c r="AF254" s="230">
        <v>454.26106194690266</v>
      </c>
      <c r="AG254" s="231">
        <v>85.999914249374342</v>
      </c>
      <c r="AH254" s="223">
        <v>141855.92511943416</v>
      </c>
      <c r="AI254" s="224">
        <v>941.52162689889929</v>
      </c>
      <c r="AJ254" s="226">
        <v>85.999914249374342</v>
      </c>
      <c r="AK254" s="232">
        <v>0</v>
      </c>
      <c r="AL254" s="444">
        <v>2.8407079646017701</v>
      </c>
      <c r="AM254" s="232">
        <v>22482.902539464361</v>
      </c>
      <c r="AN254" s="232">
        <v>29.150442477876108</v>
      </c>
      <c r="AO254" s="232">
        <v>20448.944999538682</v>
      </c>
      <c r="AP254" s="223">
        <v>42931.847539003043</v>
      </c>
      <c r="AQ254" s="224">
        <v>50.886901505568332</v>
      </c>
      <c r="AR254" s="224">
        <v>0</v>
      </c>
      <c r="AS254" s="233">
        <v>0</v>
      </c>
      <c r="AT254" s="234">
        <v>42931.847539003043</v>
      </c>
      <c r="AU254" s="254"/>
      <c r="AV254" s="221">
        <v>769.03</v>
      </c>
      <c r="AW254" s="221">
        <v>115867.18666666666</v>
      </c>
      <c r="AX254" s="271">
        <v>1.3693759757387282E-4</v>
      </c>
      <c r="AY254" s="298">
        <v>2156.7671617884971</v>
      </c>
      <c r="AZ254" s="213"/>
      <c r="BA254" s="221">
        <v>53.963209139212402</v>
      </c>
      <c r="BB254" s="272">
        <v>4.3639696203956344E-2</v>
      </c>
      <c r="BC254" s="221">
        <v>-31.427358959379102</v>
      </c>
      <c r="BD254" s="272">
        <v>-2.6515820197090605</v>
      </c>
      <c r="BE254" s="221">
        <v>-2.0758446686457984E-2</v>
      </c>
      <c r="BF254" s="272">
        <v>-8.6055502185453159E-2</v>
      </c>
      <c r="BG254" s="221">
        <v>5380.8471730993551</v>
      </c>
      <c r="BH254" s="272">
        <v>0.49879349899713776</v>
      </c>
      <c r="BI254" s="221">
        <v>-0.79819783117192378</v>
      </c>
      <c r="BJ254" s="445">
        <v>0</v>
      </c>
      <c r="BL254" s="412">
        <v>12.16</v>
      </c>
      <c r="BM254" s="425"/>
      <c r="BN254" s="235">
        <v>152</v>
      </c>
      <c r="BO254" s="302">
        <v>1.84</v>
      </c>
      <c r="BP254" s="232">
        <v>1.84</v>
      </c>
      <c r="BQ254" s="71">
        <v>16663690</v>
      </c>
      <c r="BR254" s="235">
        <v>150</v>
      </c>
      <c r="BS254" s="302">
        <v>1.94</v>
      </c>
      <c r="BT254" s="232">
        <v>1.94</v>
      </c>
      <c r="BU254" s="71">
        <v>17758780</v>
      </c>
      <c r="BV254" s="235">
        <v>150</v>
      </c>
      <c r="BW254" s="302">
        <v>1.94</v>
      </c>
      <c r="BX254" s="232">
        <v>1.94</v>
      </c>
      <c r="BY254" s="71">
        <v>17987570</v>
      </c>
      <c r="BZ254" s="463">
        <v>-19</v>
      </c>
      <c r="CA254" s="235">
        <v>171058</v>
      </c>
      <c r="CB254" s="235">
        <v>2058</v>
      </c>
      <c r="CC254" s="235">
        <v>-2146</v>
      </c>
      <c r="CD254" s="235">
        <v>0</v>
      </c>
      <c r="CE254" s="235">
        <v>0</v>
      </c>
      <c r="CF254" s="235">
        <v>12726</v>
      </c>
      <c r="CG254" s="235">
        <v>368</v>
      </c>
      <c r="CH254" s="235">
        <v>-520</v>
      </c>
      <c r="CI254" s="235">
        <v>496</v>
      </c>
      <c r="CJ254" s="235">
        <v>0</v>
      </c>
      <c r="CK254" s="235">
        <v>1449</v>
      </c>
      <c r="CL254" s="235">
        <v>2909</v>
      </c>
      <c r="CM254" s="235">
        <v>0</v>
      </c>
      <c r="CN254" s="235">
        <v>0</v>
      </c>
      <c r="CO254" s="235">
        <v>0</v>
      </c>
      <c r="CP254" s="235">
        <v>25</v>
      </c>
      <c r="CQ254" s="235">
        <v>0</v>
      </c>
      <c r="CR254" s="235">
        <v>-1</v>
      </c>
      <c r="CS254" s="235">
        <v>0</v>
      </c>
      <c r="CT254" s="235">
        <v>0</v>
      </c>
      <c r="CU254" s="235">
        <v>0</v>
      </c>
      <c r="CV254" s="235">
        <v>0</v>
      </c>
      <c r="CW254" s="235">
        <v>188403</v>
      </c>
      <c r="CX254" s="463">
        <v>-1744</v>
      </c>
      <c r="CY254" s="544">
        <v>198596</v>
      </c>
      <c r="CZ254" s="544">
        <v>1910</v>
      </c>
      <c r="DA254" s="544">
        <v>-372</v>
      </c>
      <c r="DB254" s="544">
        <v>0</v>
      </c>
      <c r="DC254" s="544">
        <v>0</v>
      </c>
      <c r="DD254" s="544">
        <v>15314</v>
      </c>
      <c r="DE254" s="544">
        <v>333</v>
      </c>
      <c r="DF254" s="544">
        <v>-432</v>
      </c>
      <c r="DG254" s="544">
        <v>1486</v>
      </c>
      <c r="DH254" s="544">
        <v>0</v>
      </c>
      <c r="DI254" s="544">
        <v>3209</v>
      </c>
      <c r="DJ254" s="544">
        <v>-25</v>
      </c>
      <c r="DK254" s="544">
        <v>0</v>
      </c>
      <c r="DL254" s="544">
        <v>0</v>
      </c>
      <c r="DM254" s="544">
        <v>0</v>
      </c>
      <c r="DN254" s="544">
        <v>-74</v>
      </c>
      <c r="DO254" s="544">
        <v>0</v>
      </c>
      <c r="DP254" s="544">
        <v>0</v>
      </c>
      <c r="DQ254" s="544">
        <v>0</v>
      </c>
      <c r="DR254" s="544">
        <v>0</v>
      </c>
      <c r="DS254" s="544">
        <v>0</v>
      </c>
      <c r="DT254" s="544">
        <v>0</v>
      </c>
      <c r="DU254" s="544">
        <v>218201</v>
      </c>
      <c r="DV254" s="463">
        <v>-9</v>
      </c>
      <c r="DW254" s="235">
        <v>184894</v>
      </c>
      <c r="DX254" s="235">
        <v>2025</v>
      </c>
      <c r="DY254" s="235">
        <v>-910</v>
      </c>
      <c r="DZ254" s="235">
        <v>0</v>
      </c>
      <c r="EA254" s="235">
        <v>0</v>
      </c>
      <c r="EB254" s="235">
        <v>12073</v>
      </c>
      <c r="EC254" s="235">
        <v>663</v>
      </c>
      <c r="ED254" s="235">
        <v>-479</v>
      </c>
      <c r="EE254" s="235">
        <v>1777</v>
      </c>
      <c r="EF254" s="235">
        <v>0</v>
      </c>
      <c r="EG254" s="235">
        <v>0</v>
      </c>
      <c r="EH254" s="235">
        <v>2053</v>
      </c>
      <c r="EI254" s="235">
        <v>0</v>
      </c>
      <c r="EJ254" s="235">
        <v>0</v>
      </c>
      <c r="EK254" s="235">
        <v>0</v>
      </c>
      <c r="EL254" s="235">
        <v>18</v>
      </c>
      <c r="EM254" s="235">
        <v>3</v>
      </c>
      <c r="EN254" s="235">
        <v>0</v>
      </c>
      <c r="EO254" s="235">
        <v>0</v>
      </c>
      <c r="EP254" s="235">
        <v>0</v>
      </c>
      <c r="EQ254" s="235">
        <v>0</v>
      </c>
      <c r="ER254" s="235">
        <v>0</v>
      </c>
      <c r="ES254" s="235">
        <v>202108</v>
      </c>
      <c r="ET254" s="254"/>
      <c r="EU254" s="254"/>
      <c r="EV254" s="254"/>
      <c r="EW254" s="254"/>
      <c r="EY254" s="397">
        <v>52.18643655938822</v>
      </c>
      <c r="EZ254" s="226">
        <v>3.3344492103856791E-4</v>
      </c>
      <c r="FA254" s="397">
        <v>-36.208091953839144</v>
      </c>
      <c r="FB254" s="226">
        <v>-2.1807180982273557</v>
      </c>
      <c r="FC254" s="221">
        <v>-1.1782863112345851E-2</v>
      </c>
      <c r="FD254" s="226">
        <v>-3.9509966009234447E-3</v>
      </c>
      <c r="FE254" s="221">
        <v>5412.4335286549103</v>
      </c>
      <c r="FF254" s="226">
        <v>0.48073617755431125</v>
      </c>
      <c r="FG254" s="221">
        <v>-0.66626795686538787</v>
      </c>
      <c r="FH254" s="226">
        <v>0</v>
      </c>
      <c r="FI254" s="232"/>
      <c r="FJ254" s="393">
        <v>12.16</v>
      </c>
      <c r="FK254" s="430"/>
      <c r="FL254" s="468">
        <v>2.8407079646017701</v>
      </c>
      <c r="FM254" s="469">
        <v>22428.3466293196</v>
      </c>
      <c r="FN254" s="472">
        <v>29.150442477876108</v>
      </c>
      <c r="FO254" s="386">
        <v>20297.19988132449</v>
      </c>
      <c r="FQ254" s="390">
        <v>561.08000000000004</v>
      </c>
      <c r="FR254" s="391">
        <v>84536.05333333333</v>
      </c>
      <c r="FS254" s="392">
        <v>9.9026460811092067E-5</v>
      </c>
      <c r="FT254" s="278">
        <v>1584.423372977473</v>
      </c>
      <c r="FV254" s="555">
        <v>0</v>
      </c>
      <c r="FW254" s="551">
        <v>0</v>
      </c>
      <c r="FX254" s="547">
        <v>53</v>
      </c>
      <c r="FY254" s="545">
        <v>98</v>
      </c>
      <c r="FZ254" s="555">
        <v>0</v>
      </c>
    </row>
    <row r="255" spans="1:182" x14ac:dyDescent="0.2">
      <c r="A255" s="65">
        <v>252</v>
      </c>
      <c r="B255" s="65">
        <v>591</v>
      </c>
      <c r="C255" s="66">
        <v>1221</v>
      </c>
      <c r="D255" s="67" t="s">
        <v>64</v>
      </c>
      <c r="E255" s="75"/>
      <c r="F255" s="220">
        <v>95.666666666666671</v>
      </c>
      <c r="G255" s="220">
        <v>130225.33333333333</v>
      </c>
      <c r="H255" s="214">
        <v>1.6900000000000002</v>
      </c>
      <c r="I255" s="220">
        <v>77056.410256410265</v>
      </c>
      <c r="J255" s="220">
        <v>24923.666666666668</v>
      </c>
      <c r="K255" s="209">
        <v>0</v>
      </c>
      <c r="L255" s="216">
        <v>1.65</v>
      </c>
      <c r="M255" s="220">
        <v>127143.07692307692</v>
      </c>
      <c r="N255" s="220">
        <v>20810.539999999997</v>
      </c>
      <c r="O255" s="220">
        <v>39.666666666666664</v>
      </c>
      <c r="P255" s="220">
        <v>147993.28358974357</v>
      </c>
      <c r="Q255" s="221">
        <v>1546.9681211471452</v>
      </c>
      <c r="R255" s="221">
        <v>2681.4037114060652</v>
      </c>
      <c r="S255" s="221">
        <v>57.692473332781042</v>
      </c>
      <c r="T255" s="381">
        <v>1546.9681211471452</v>
      </c>
      <c r="U255" s="222">
        <v>2746.534559255173</v>
      </c>
      <c r="V255" s="222">
        <v>56.324363949262093</v>
      </c>
      <c r="W255" s="223">
        <v>40155.238443198235</v>
      </c>
      <c r="X255" s="224">
        <v>419.74116839580034</v>
      </c>
      <c r="Y255" s="225">
        <v>73.346258199652056</v>
      </c>
      <c r="Z255" s="223">
        <v>32459</v>
      </c>
      <c r="AA255" s="224">
        <v>339.29268292682923</v>
      </c>
      <c r="AB255" s="226">
        <v>85.999805350480472</v>
      </c>
      <c r="AC255" s="227">
        <v>0</v>
      </c>
      <c r="AD255" s="228">
        <v>0</v>
      </c>
      <c r="AE255" s="229">
        <v>32459</v>
      </c>
      <c r="AF255" s="230">
        <v>339.29268292682923</v>
      </c>
      <c r="AG255" s="231">
        <v>85.999805350480472</v>
      </c>
      <c r="AH255" s="223">
        <v>72614.238443198235</v>
      </c>
      <c r="AI255" s="224">
        <v>759.03385132262952</v>
      </c>
      <c r="AJ255" s="226">
        <v>85.999805350480472</v>
      </c>
      <c r="AK255" s="232">
        <v>0</v>
      </c>
      <c r="AL255" s="444">
        <v>20.257839721254353</v>
      </c>
      <c r="AM255" s="232">
        <v>124886.57206452802</v>
      </c>
      <c r="AN255" s="232">
        <v>129.66898954703831</v>
      </c>
      <c r="AO255" s="232">
        <v>90369.334648371703</v>
      </c>
      <c r="AP255" s="223">
        <v>114800.00000000001</v>
      </c>
      <c r="AQ255" s="224">
        <v>57.692473332781042</v>
      </c>
      <c r="AR255" s="224">
        <v>0</v>
      </c>
      <c r="AS255" s="233">
        <v>0</v>
      </c>
      <c r="AT255" s="234">
        <v>114800.00000000001</v>
      </c>
      <c r="AU255" s="254"/>
      <c r="AV255" s="221">
        <v>327.45</v>
      </c>
      <c r="AW255" s="221">
        <v>31326.05</v>
      </c>
      <c r="AX255" s="271">
        <v>3.7022682192326919E-5</v>
      </c>
      <c r="AY255" s="298">
        <v>583.10724452914894</v>
      </c>
      <c r="AZ255" s="213"/>
      <c r="BA255" s="221">
        <v>48.214516976129026</v>
      </c>
      <c r="BB255" s="272">
        <v>-9.3841966968318188E-2</v>
      </c>
      <c r="BC255" s="221">
        <v>0.98341057618542571</v>
      </c>
      <c r="BD255" s="272">
        <v>0.49516673064108685</v>
      </c>
      <c r="BE255" s="221">
        <v>0.1875890803816728</v>
      </c>
      <c r="BF255" s="272">
        <v>0.39214139225351829</v>
      </c>
      <c r="BG255" s="221">
        <v>5440.8585265261909</v>
      </c>
      <c r="BH255" s="272">
        <v>0.51596178980250551</v>
      </c>
      <c r="BI255" s="221">
        <v>6.9376091530945372E-2</v>
      </c>
      <c r="BJ255" s="445">
        <v>0</v>
      </c>
      <c r="BL255" s="412">
        <v>5</v>
      </c>
      <c r="BM255" s="425"/>
      <c r="BN255" s="235">
        <v>96</v>
      </c>
      <c r="BO255" s="302">
        <v>1.69</v>
      </c>
      <c r="BP255" s="232">
        <v>1.69</v>
      </c>
      <c r="BQ255" s="71">
        <v>15894170</v>
      </c>
      <c r="BR255" s="235">
        <v>91</v>
      </c>
      <c r="BS255" s="302">
        <v>1.69</v>
      </c>
      <c r="BT255" s="232">
        <v>1.69</v>
      </c>
      <c r="BU255" s="71">
        <v>18185850</v>
      </c>
      <c r="BV255" s="235">
        <v>94</v>
      </c>
      <c r="BW255" s="302">
        <v>1.69</v>
      </c>
      <c r="BX255" s="232">
        <v>1.69</v>
      </c>
      <c r="BY255" s="71">
        <v>18627630</v>
      </c>
      <c r="BZ255" s="463">
        <v>-875</v>
      </c>
      <c r="CA255" s="235">
        <v>115753</v>
      </c>
      <c r="CB255" s="235">
        <v>3077</v>
      </c>
      <c r="CC255" s="235">
        <v>-1440</v>
      </c>
      <c r="CD255" s="235">
        <v>0</v>
      </c>
      <c r="CE255" s="235">
        <v>0</v>
      </c>
      <c r="CF255" s="235">
        <v>6349</v>
      </c>
      <c r="CG255" s="235">
        <v>1309</v>
      </c>
      <c r="CH255" s="235">
        <v>-5</v>
      </c>
      <c r="CI255" s="235">
        <v>2666</v>
      </c>
      <c r="CJ255" s="235">
        <v>0</v>
      </c>
      <c r="CK255" s="235">
        <v>1914</v>
      </c>
      <c r="CL255" s="235">
        <v>2688</v>
      </c>
      <c r="CM255" s="235">
        <v>0</v>
      </c>
      <c r="CN255" s="235">
        <v>0</v>
      </c>
      <c r="CO255" s="235">
        <v>0</v>
      </c>
      <c r="CP255" s="235">
        <v>335</v>
      </c>
      <c r="CQ255" s="235">
        <v>228</v>
      </c>
      <c r="CR255" s="235">
        <v>0</v>
      </c>
      <c r="CS255" s="235">
        <v>0</v>
      </c>
      <c r="CT255" s="235">
        <v>0</v>
      </c>
      <c r="CU255" s="235">
        <v>0</v>
      </c>
      <c r="CV255" s="235">
        <v>0</v>
      </c>
      <c r="CW255" s="235">
        <v>131999</v>
      </c>
      <c r="CX255" s="463">
        <v>-33</v>
      </c>
      <c r="CY255" s="544">
        <v>106871</v>
      </c>
      <c r="CZ255" s="544">
        <v>4517</v>
      </c>
      <c r="DA255" s="544">
        <v>-116</v>
      </c>
      <c r="DB255" s="544">
        <v>0</v>
      </c>
      <c r="DC255" s="544">
        <v>0</v>
      </c>
      <c r="DD255" s="544">
        <v>5441</v>
      </c>
      <c r="DE255" s="544">
        <v>1656</v>
      </c>
      <c r="DF255" s="544">
        <v>-112</v>
      </c>
      <c r="DG255" s="544">
        <v>5031</v>
      </c>
      <c r="DH255" s="544">
        <v>0</v>
      </c>
      <c r="DI255" s="544">
        <v>1555</v>
      </c>
      <c r="DJ255" s="544">
        <v>2521</v>
      </c>
      <c r="DK255" s="544">
        <v>0</v>
      </c>
      <c r="DL255" s="544">
        <v>0</v>
      </c>
      <c r="DM255" s="544">
        <v>0</v>
      </c>
      <c r="DN255" s="544">
        <v>67</v>
      </c>
      <c r="DO255" s="544">
        <v>53</v>
      </c>
      <c r="DP255" s="544">
        <v>0</v>
      </c>
      <c r="DQ255" s="544">
        <v>0</v>
      </c>
      <c r="DR255" s="544">
        <v>0</v>
      </c>
      <c r="DS255" s="544">
        <v>0</v>
      </c>
      <c r="DT255" s="544">
        <v>0</v>
      </c>
      <c r="DU255" s="544">
        <v>127451</v>
      </c>
      <c r="DV255" s="463">
        <v>-634</v>
      </c>
      <c r="DW255" s="235">
        <v>110744</v>
      </c>
      <c r="DX255" s="235">
        <v>2252</v>
      </c>
      <c r="DY255" s="235">
        <v>-732</v>
      </c>
      <c r="DZ255" s="235">
        <v>0</v>
      </c>
      <c r="EA255" s="235">
        <v>0</v>
      </c>
      <c r="EB255" s="235">
        <v>6230</v>
      </c>
      <c r="EC255" s="235">
        <v>985</v>
      </c>
      <c r="ED255" s="235">
        <v>-38</v>
      </c>
      <c r="EE255" s="235">
        <v>683</v>
      </c>
      <c r="EF255" s="235">
        <v>0</v>
      </c>
      <c r="EG255" s="235">
        <v>3153</v>
      </c>
      <c r="EH255" s="235">
        <v>294</v>
      </c>
      <c r="EI255" s="235">
        <v>0</v>
      </c>
      <c r="EJ255" s="235">
        <v>0</v>
      </c>
      <c r="EK255" s="235">
        <v>0</v>
      </c>
      <c r="EL255" s="235">
        <v>23</v>
      </c>
      <c r="EM255" s="235">
        <v>74</v>
      </c>
      <c r="EN255" s="235">
        <v>0</v>
      </c>
      <c r="EO255" s="235">
        <v>0</v>
      </c>
      <c r="EP255" s="235">
        <v>0</v>
      </c>
      <c r="EQ255" s="235">
        <v>0</v>
      </c>
      <c r="ER255" s="235">
        <v>0</v>
      </c>
      <c r="ES255" s="235">
        <v>123034</v>
      </c>
      <c r="ET255" s="254"/>
      <c r="EU255" s="254"/>
      <c r="EV255" s="254"/>
      <c r="EW255" s="254"/>
      <c r="EY255" s="397">
        <v>43.596550476275752</v>
      </c>
      <c r="EZ255" s="226">
        <v>-0.20209456471170212</v>
      </c>
      <c r="FA255" s="397">
        <v>5.0081057427259514</v>
      </c>
      <c r="FB255" s="226">
        <v>0.70686311985529326</v>
      </c>
      <c r="FC255" s="221">
        <v>0.12575177923755551</v>
      </c>
      <c r="FD255" s="226">
        <v>0.33772238748497452</v>
      </c>
      <c r="FE255" s="221">
        <v>5827.7171558302543</v>
      </c>
      <c r="FF255" s="226">
        <v>0.59910349027666976</v>
      </c>
      <c r="FG255" s="221">
        <v>6.084686308797399E-2</v>
      </c>
      <c r="FH255" s="226">
        <v>0</v>
      </c>
      <c r="FI255" s="232"/>
      <c r="FJ255" s="393">
        <v>5</v>
      </c>
      <c r="FK255" s="430"/>
      <c r="FL255" s="468">
        <v>20.690391459074732</v>
      </c>
      <c r="FM255" s="469">
        <v>124212.55129104572</v>
      </c>
      <c r="FN255" s="472">
        <v>132.43772241992883</v>
      </c>
      <c r="FO255" s="386">
        <v>88750.353511686655</v>
      </c>
      <c r="FQ255" s="390">
        <v>414.72</v>
      </c>
      <c r="FR255" s="391">
        <v>38845.440000000002</v>
      </c>
      <c r="FS255" s="392">
        <v>4.5503974815119855E-5</v>
      </c>
      <c r="FT255" s="278">
        <v>728.06359704191766</v>
      </c>
      <c r="FV255" s="555">
        <v>0</v>
      </c>
      <c r="FW255" s="551">
        <v>0</v>
      </c>
      <c r="FX255" s="547">
        <v>119</v>
      </c>
      <c r="FY255" s="545">
        <v>170</v>
      </c>
      <c r="FZ255" s="555">
        <v>0</v>
      </c>
    </row>
    <row r="256" spans="1:182" x14ac:dyDescent="0.2">
      <c r="A256" s="65">
        <v>253</v>
      </c>
      <c r="B256" s="65">
        <v>906</v>
      </c>
      <c r="C256" s="66">
        <v>4306</v>
      </c>
      <c r="D256" s="67" t="s">
        <v>222</v>
      </c>
      <c r="E256" s="75"/>
      <c r="F256" s="220">
        <v>907.33333333333337</v>
      </c>
      <c r="G256" s="220">
        <v>1301158</v>
      </c>
      <c r="H256" s="214">
        <v>1.9666666666666668</v>
      </c>
      <c r="I256" s="220">
        <v>661764.42773600668</v>
      </c>
      <c r="J256" s="220">
        <v>140809.33333333334</v>
      </c>
      <c r="K256" s="209">
        <v>0</v>
      </c>
      <c r="L256" s="216">
        <v>1.65</v>
      </c>
      <c r="M256" s="220">
        <v>1091911.3057644109</v>
      </c>
      <c r="N256" s="220">
        <v>113852.84666666666</v>
      </c>
      <c r="O256" s="220">
        <v>767.33333333333337</v>
      </c>
      <c r="P256" s="220">
        <v>1206531.485764411</v>
      </c>
      <c r="Q256" s="221">
        <v>1329.75549496445</v>
      </c>
      <c r="R256" s="221">
        <v>2681.4037114060652</v>
      </c>
      <c r="S256" s="221">
        <v>49.591767524896774</v>
      </c>
      <c r="T256" s="381">
        <v>1329.75549496445</v>
      </c>
      <c r="U256" s="222">
        <v>2746.534559255173</v>
      </c>
      <c r="V256" s="222">
        <v>48.415756884743651</v>
      </c>
      <c r="W256" s="223">
        <v>453766.32823566953</v>
      </c>
      <c r="X256" s="224">
        <v>500.10984008339767</v>
      </c>
      <c r="Y256" s="225">
        <v>68.242813540684978</v>
      </c>
      <c r="Z256" s="223">
        <v>432019</v>
      </c>
      <c r="AA256" s="224">
        <v>476.14144011756059</v>
      </c>
      <c r="AB256" s="226">
        <v>85.999984461727792</v>
      </c>
      <c r="AC256" s="227">
        <v>0</v>
      </c>
      <c r="AD256" s="228">
        <v>0</v>
      </c>
      <c r="AE256" s="229">
        <v>432019</v>
      </c>
      <c r="AF256" s="230">
        <v>476.14144011756059</v>
      </c>
      <c r="AG256" s="231">
        <v>85.999984461727792</v>
      </c>
      <c r="AH256" s="223">
        <v>885785.32823566953</v>
      </c>
      <c r="AI256" s="224">
        <v>976.25128020095826</v>
      </c>
      <c r="AJ256" s="226">
        <v>85.999984461727792</v>
      </c>
      <c r="AK256" s="232">
        <v>0</v>
      </c>
      <c r="AL256" s="444">
        <v>4.0205731080088167</v>
      </c>
      <c r="AM256" s="232">
        <v>206460.51462158351</v>
      </c>
      <c r="AN256" s="232">
        <v>50.113886847905952</v>
      </c>
      <c r="AO256" s="232">
        <v>276212.64782441745</v>
      </c>
      <c r="AP256" s="223">
        <v>482673.16244600096</v>
      </c>
      <c r="AQ256" s="224">
        <v>49.591767524896774</v>
      </c>
      <c r="AR256" s="224">
        <v>0</v>
      </c>
      <c r="AS256" s="233">
        <v>0</v>
      </c>
      <c r="AT256" s="234">
        <v>482673.16244600096</v>
      </c>
      <c r="AU256" s="254"/>
      <c r="AV256" s="221">
        <v>431.88</v>
      </c>
      <c r="AW256" s="221">
        <v>391859.12</v>
      </c>
      <c r="AX256" s="271">
        <v>4.6311857587933678E-4</v>
      </c>
      <c r="AY256" s="298">
        <v>7294.1175700995545</v>
      </c>
      <c r="AZ256" s="213"/>
      <c r="BA256" s="221">
        <v>132.32755678883186</v>
      </c>
      <c r="BB256" s="272">
        <v>1.9177461090443737</v>
      </c>
      <c r="BC256" s="221">
        <v>-3.3288064966927986</v>
      </c>
      <c r="BD256" s="272">
        <v>7.6495286557407491E-2</v>
      </c>
      <c r="BE256" s="221">
        <v>0.37395485376655896</v>
      </c>
      <c r="BF256" s="272">
        <v>0.81988601354305779</v>
      </c>
      <c r="BG256" s="221">
        <v>2671.1355718595037</v>
      </c>
      <c r="BH256" s="272">
        <v>-0.27641175987911132</v>
      </c>
      <c r="BI256" s="221">
        <v>0.77263479225598752</v>
      </c>
      <c r="BJ256" s="445">
        <v>0</v>
      </c>
      <c r="BL256" s="412">
        <v>85.13</v>
      </c>
      <c r="BM256" s="425"/>
      <c r="BN256" s="235">
        <v>908</v>
      </c>
      <c r="BO256" s="302">
        <v>1.9</v>
      </c>
      <c r="BP256" s="232">
        <v>1.9</v>
      </c>
      <c r="BQ256" s="71">
        <v>89367430</v>
      </c>
      <c r="BR256" s="235">
        <v>914</v>
      </c>
      <c r="BS256" s="302">
        <v>2.1</v>
      </c>
      <c r="BT256" s="232">
        <v>2.1</v>
      </c>
      <c r="BU256" s="71">
        <v>95901970</v>
      </c>
      <c r="BV256" s="235">
        <v>914</v>
      </c>
      <c r="BW256" s="302">
        <v>2.1</v>
      </c>
      <c r="BX256" s="232">
        <v>2.1</v>
      </c>
      <c r="BY256" s="71">
        <v>96823100</v>
      </c>
      <c r="BZ256" s="463">
        <v>-1373</v>
      </c>
      <c r="CA256" s="235">
        <v>1050179</v>
      </c>
      <c r="CB256" s="235">
        <v>14593</v>
      </c>
      <c r="CC256" s="235">
        <v>-4793</v>
      </c>
      <c r="CD256" s="235">
        <v>0</v>
      </c>
      <c r="CE256" s="235">
        <v>0</v>
      </c>
      <c r="CF256" s="235">
        <v>97154</v>
      </c>
      <c r="CG256" s="235">
        <v>3775</v>
      </c>
      <c r="CH256" s="235">
        <v>-1869</v>
      </c>
      <c r="CI256" s="235">
        <v>14584</v>
      </c>
      <c r="CJ256" s="235">
        <v>0</v>
      </c>
      <c r="CK256" s="235">
        <v>32449</v>
      </c>
      <c r="CL256" s="235">
        <v>23459</v>
      </c>
      <c r="CM256" s="235">
        <v>0</v>
      </c>
      <c r="CN256" s="235">
        <v>0</v>
      </c>
      <c r="CO256" s="235">
        <v>0</v>
      </c>
      <c r="CP256" s="235">
        <v>625</v>
      </c>
      <c r="CQ256" s="235">
        <v>109</v>
      </c>
      <c r="CR256" s="235">
        <v>0</v>
      </c>
      <c r="CS256" s="235">
        <v>0</v>
      </c>
      <c r="CT256" s="235">
        <v>0</v>
      </c>
      <c r="CU256" s="235">
        <v>1949</v>
      </c>
      <c r="CV256" s="235">
        <v>0</v>
      </c>
      <c r="CW256" s="235">
        <v>1230841</v>
      </c>
      <c r="CX256" s="463">
        <v>-3516</v>
      </c>
      <c r="CY256" s="544">
        <v>1210929</v>
      </c>
      <c r="CZ256" s="544">
        <v>16854</v>
      </c>
      <c r="DA256" s="544">
        <v>-14794</v>
      </c>
      <c r="DB256" s="544">
        <v>-317</v>
      </c>
      <c r="DC256" s="544">
        <v>0</v>
      </c>
      <c r="DD256" s="544">
        <v>90446</v>
      </c>
      <c r="DE256" s="544">
        <v>3876</v>
      </c>
      <c r="DF256" s="544">
        <v>-2765</v>
      </c>
      <c r="DG256" s="544">
        <v>16427</v>
      </c>
      <c r="DH256" s="544">
        <v>0</v>
      </c>
      <c r="DI256" s="544">
        <v>51953</v>
      </c>
      <c r="DJ256" s="544">
        <v>10921</v>
      </c>
      <c r="DK256" s="544">
        <v>-866</v>
      </c>
      <c r="DL256" s="544">
        <v>0</v>
      </c>
      <c r="DM256" s="544">
        <v>0</v>
      </c>
      <c r="DN256" s="544">
        <v>427</v>
      </c>
      <c r="DO256" s="544">
        <v>93</v>
      </c>
      <c r="DP256" s="544">
        <v>-43</v>
      </c>
      <c r="DQ256" s="544">
        <v>0</v>
      </c>
      <c r="DR256" s="544">
        <v>0</v>
      </c>
      <c r="DS256" s="544">
        <v>251</v>
      </c>
      <c r="DT256" s="544">
        <v>0</v>
      </c>
      <c r="DU256" s="544">
        <v>1379876</v>
      </c>
      <c r="DV256" s="463">
        <v>-2414</v>
      </c>
      <c r="DW256" s="235">
        <v>1290275</v>
      </c>
      <c r="DX256" s="235">
        <v>10570</v>
      </c>
      <c r="DY256" s="235">
        <v>-25011</v>
      </c>
      <c r="DZ256" s="235">
        <v>-395</v>
      </c>
      <c r="EA256" s="235">
        <v>0</v>
      </c>
      <c r="EB256" s="235">
        <v>97959</v>
      </c>
      <c r="EC256" s="235">
        <v>4663</v>
      </c>
      <c r="ED256" s="235">
        <v>-4150</v>
      </c>
      <c r="EE256" s="235">
        <v>31027</v>
      </c>
      <c r="EF256" s="235">
        <v>0</v>
      </c>
      <c r="EG256" s="235">
        <v>39505</v>
      </c>
      <c r="EH256" s="235">
        <v>9667</v>
      </c>
      <c r="EI256" s="235">
        <v>0</v>
      </c>
      <c r="EJ256" s="235">
        <v>0</v>
      </c>
      <c r="EK256" s="235">
        <v>0</v>
      </c>
      <c r="EL256" s="235">
        <v>-117</v>
      </c>
      <c r="EM256" s="235">
        <v>93</v>
      </c>
      <c r="EN256" s="235">
        <v>-56</v>
      </c>
      <c r="EO256" s="235">
        <v>0</v>
      </c>
      <c r="EP256" s="235">
        <v>0</v>
      </c>
      <c r="EQ256" s="235">
        <v>1453</v>
      </c>
      <c r="ER256" s="235">
        <v>0</v>
      </c>
      <c r="ES256" s="235">
        <v>1453069</v>
      </c>
      <c r="ET256" s="254"/>
      <c r="EU256" s="254"/>
      <c r="EV256" s="254"/>
      <c r="EW256" s="254"/>
      <c r="EY256" s="397">
        <v>128.8095249383658</v>
      </c>
      <c r="EZ256" s="226">
        <v>1.8060220329179899</v>
      </c>
      <c r="FA256" s="397">
        <v>-6.0663561573404641</v>
      </c>
      <c r="FB256" s="226">
        <v>-6.9006804353380288E-2</v>
      </c>
      <c r="FC256" s="221">
        <v>0.30003432943172237</v>
      </c>
      <c r="FD256" s="226">
        <v>0.77068754953095764</v>
      </c>
      <c r="FE256" s="221">
        <v>2872.2611526764263</v>
      </c>
      <c r="FF256" s="226">
        <v>-0.2432831632543962</v>
      </c>
      <c r="FG256" s="221">
        <v>0.68774648533749083</v>
      </c>
      <c r="FH256" s="226">
        <v>0</v>
      </c>
      <c r="FI256" s="232"/>
      <c r="FJ256" s="393">
        <v>85.13</v>
      </c>
      <c r="FK256" s="430"/>
      <c r="FL256" s="468">
        <v>4</v>
      </c>
      <c r="FM256" s="469">
        <v>205492.07654547971</v>
      </c>
      <c r="FN256" s="472">
        <v>49.857456140350877</v>
      </c>
      <c r="FO256" s="386">
        <v>271470.71733747277</v>
      </c>
      <c r="FQ256" s="390">
        <v>425.95</v>
      </c>
      <c r="FR256" s="391">
        <v>388466.39999999997</v>
      </c>
      <c r="FS256" s="392">
        <v>4.5505380508292022E-4</v>
      </c>
      <c r="FT256" s="278">
        <v>7280.8608813267238</v>
      </c>
      <c r="FV256" s="555">
        <v>0</v>
      </c>
      <c r="FW256" s="551">
        <v>0</v>
      </c>
      <c r="FX256" s="547">
        <v>2302</v>
      </c>
      <c r="FY256" s="545">
        <v>2797</v>
      </c>
      <c r="FZ256" s="555">
        <v>0</v>
      </c>
    </row>
    <row r="257" spans="1:182" x14ac:dyDescent="0.2">
      <c r="A257" s="65">
        <v>254</v>
      </c>
      <c r="B257" s="65">
        <v>786</v>
      </c>
      <c r="C257" s="66">
        <v>1306</v>
      </c>
      <c r="D257" s="67" t="s">
        <v>71</v>
      </c>
      <c r="E257" s="75"/>
      <c r="F257" s="220">
        <v>558</v>
      </c>
      <c r="G257" s="220">
        <v>1233052.6666666667</v>
      </c>
      <c r="H257" s="214">
        <v>1.99</v>
      </c>
      <c r="I257" s="220">
        <v>619624.45561139018</v>
      </c>
      <c r="J257" s="220">
        <v>251259</v>
      </c>
      <c r="K257" s="209">
        <v>0</v>
      </c>
      <c r="L257" s="216">
        <v>1.65</v>
      </c>
      <c r="M257" s="220">
        <v>1022380.3517587939</v>
      </c>
      <c r="N257" s="220">
        <v>206221.38</v>
      </c>
      <c r="O257" s="220">
        <v>3851.3333333333335</v>
      </c>
      <c r="P257" s="220">
        <v>1232453.0650921271</v>
      </c>
      <c r="Q257" s="221">
        <v>2208.6972492690447</v>
      </c>
      <c r="R257" s="221">
        <v>2681.4037114060652</v>
      </c>
      <c r="S257" s="221">
        <v>82.370932801866516</v>
      </c>
      <c r="T257" s="381">
        <v>2208.6972492690447</v>
      </c>
      <c r="U257" s="222">
        <v>2746.534559255173</v>
      </c>
      <c r="V257" s="222">
        <v>80.417602677754644</v>
      </c>
      <c r="W257" s="223">
        <v>97594.976172809242</v>
      </c>
      <c r="X257" s="224">
        <v>174.90139099069756</v>
      </c>
      <c r="Y257" s="225">
        <v>88.893687665175904</v>
      </c>
      <c r="Z257" s="223">
        <v>0</v>
      </c>
      <c r="AA257" s="224">
        <v>0</v>
      </c>
      <c r="AB257" s="226">
        <v>88.893687665175904</v>
      </c>
      <c r="AC257" s="227">
        <v>0</v>
      </c>
      <c r="AD257" s="228">
        <v>0</v>
      </c>
      <c r="AE257" s="229">
        <v>0</v>
      </c>
      <c r="AF257" s="230">
        <v>0</v>
      </c>
      <c r="AG257" s="231">
        <v>88.893687665175904</v>
      </c>
      <c r="AH257" s="223">
        <v>97594.976172809242</v>
      </c>
      <c r="AI257" s="224">
        <v>174.90139099069756</v>
      </c>
      <c r="AJ257" s="226">
        <v>88.893687665175904</v>
      </c>
      <c r="AK257" s="232">
        <v>0</v>
      </c>
      <c r="AL257" s="444">
        <v>5.6523297491039424</v>
      </c>
      <c r="AM257" s="232">
        <v>187414.5417425629</v>
      </c>
      <c r="AN257" s="232">
        <v>41.3494623655914</v>
      </c>
      <c r="AO257" s="232">
        <v>130511.96188833745</v>
      </c>
      <c r="AP257" s="223">
        <v>317926.50363090035</v>
      </c>
      <c r="AQ257" s="224">
        <v>82.370932801866516</v>
      </c>
      <c r="AR257" s="224">
        <v>0</v>
      </c>
      <c r="AS257" s="233">
        <v>0</v>
      </c>
      <c r="AT257" s="234">
        <v>317926.50363090035</v>
      </c>
      <c r="AU257" s="254"/>
      <c r="AV257" s="221">
        <v>496.13</v>
      </c>
      <c r="AW257" s="221">
        <v>276840.53999999998</v>
      </c>
      <c r="AX257" s="271">
        <v>3.2718390382356432E-4</v>
      </c>
      <c r="AY257" s="298">
        <v>5153.1464852211384</v>
      </c>
      <c r="AZ257" s="213"/>
      <c r="BA257" s="221">
        <v>51.591696746649468</v>
      </c>
      <c r="BB257" s="272">
        <v>-1.3075719879192774E-2</v>
      </c>
      <c r="BC257" s="221">
        <v>-3.9477889388454948</v>
      </c>
      <c r="BD257" s="272">
        <v>1.6398526923380105E-2</v>
      </c>
      <c r="BE257" s="221">
        <v>-0.57256037390723236</v>
      </c>
      <c r="BF257" s="272">
        <v>-1.3525450624677153</v>
      </c>
      <c r="BG257" s="221">
        <v>2267.8326203101137</v>
      </c>
      <c r="BH257" s="272">
        <v>-0.39179030009658239</v>
      </c>
      <c r="BI257" s="221">
        <v>-0.23935798883173642</v>
      </c>
      <c r="BJ257" s="445">
        <v>0</v>
      </c>
      <c r="BL257" s="412">
        <v>65.349999999999994</v>
      </c>
      <c r="BM257" s="425"/>
      <c r="BN257" s="235">
        <v>556</v>
      </c>
      <c r="BO257" s="302">
        <v>1.99</v>
      </c>
      <c r="BP257" s="232">
        <v>1.99</v>
      </c>
      <c r="BQ257" s="71">
        <v>163991120</v>
      </c>
      <c r="BR257" s="235">
        <v>551</v>
      </c>
      <c r="BS257" s="302">
        <v>1.99</v>
      </c>
      <c r="BT257" s="232">
        <v>1.99</v>
      </c>
      <c r="BU257" s="71">
        <v>171409420</v>
      </c>
      <c r="BV257" s="235">
        <v>552</v>
      </c>
      <c r="BW257" s="302">
        <v>1.99</v>
      </c>
      <c r="BX257" s="232">
        <v>1.99</v>
      </c>
      <c r="BY257" s="71">
        <v>176389170</v>
      </c>
      <c r="BZ257" s="463">
        <v>-10317</v>
      </c>
      <c r="CA257" s="235">
        <v>981549</v>
      </c>
      <c r="CB257" s="235">
        <v>14931</v>
      </c>
      <c r="CC257" s="235">
        <v>-16906</v>
      </c>
      <c r="CD257" s="235">
        <v>-108</v>
      </c>
      <c r="CE257" s="235">
        <v>0</v>
      </c>
      <c r="CF257" s="235">
        <v>74129</v>
      </c>
      <c r="CG257" s="235">
        <v>7299</v>
      </c>
      <c r="CH257" s="235">
        <v>-5552</v>
      </c>
      <c r="CI257" s="235">
        <v>18002</v>
      </c>
      <c r="CJ257" s="235">
        <v>0</v>
      </c>
      <c r="CK257" s="235">
        <v>77463</v>
      </c>
      <c r="CL257" s="235">
        <v>94173</v>
      </c>
      <c r="CM257" s="235">
        <v>-58894</v>
      </c>
      <c r="CN257" s="235">
        <v>0</v>
      </c>
      <c r="CO257" s="235">
        <v>0</v>
      </c>
      <c r="CP257" s="235">
        <v>967</v>
      </c>
      <c r="CQ257" s="235">
        <v>265</v>
      </c>
      <c r="CR257" s="235">
        <v>-123</v>
      </c>
      <c r="CS257" s="235">
        <v>0</v>
      </c>
      <c r="CT257" s="235">
        <v>0</v>
      </c>
      <c r="CU257" s="235">
        <v>1190</v>
      </c>
      <c r="CV257" s="235">
        <v>0</v>
      </c>
      <c r="CW257" s="235">
        <v>1178068</v>
      </c>
      <c r="CX257" s="463">
        <v>-9148</v>
      </c>
      <c r="CY257" s="544">
        <v>995985</v>
      </c>
      <c r="CZ257" s="544">
        <v>17647</v>
      </c>
      <c r="DA257" s="544">
        <v>-14911</v>
      </c>
      <c r="DB257" s="544">
        <v>-180</v>
      </c>
      <c r="DC257" s="544">
        <v>0</v>
      </c>
      <c r="DD257" s="544">
        <v>82066</v>
      </c>
      <c r="DE257" s="544">
        <v>5850</v>
      </c>
      <c r="DF257" s="544">
        <v>-2983</v>
      </c>
      <c r="DG257" s="544">
        <v>65693</v>
      </c>
      <c r="DH257" s="544">
        <v>0</v>
      </c>
      <c r="DI257" s="544">
        <v>119547</v>
      </c>
      <c r="DJ257" s="544">
        <v>13714</v>
      </c>
      <c r="DK257" s="544">
        <v>-3318</v>
      </c>
      <c r="DL257" s="544">
        <v>0</v>
      </c>
      <c r="DM257" s="544">
        <v>0</v>
      </c>
      <c r="DN257" s="544">
        <v>187</v>
      </c>
      <c r="DO257" s="544">
        <v>250</v>
      </c>
      <c r="DP257" s="544">
        <v>-407</v>
      </c>
      <c r="DQ257" s="544">
        <v>0</v>
      </c>
      <c r="DR257" s="544">
        <v>0</v>
      </c>
      <c r="DS257" s="544">
        <v>1887</v>
      </c>
      <c r="DT257" s="544">
        <v>0</v>
      </c>
      <c r="DU257" s="544">
        <v>1271879</v>
      </c>
      <c r="DV257" s="463">
        <v>-10447</v>
      </c>
      <c r="DW257" s="235">
        <v>936017</v>
      </c>
      <c r="DX257" s="235">
        <v>24809</v>
      </c>
      <c r="DY257" s="235">
        <v>-15062</v>
      </c>
      <c r="DZ257" s="235">
        <v>-45</v>
      </c>
      <c r="EA257" s="235">
        <v>0</v>
      </c>
      <c r="EB257" s="235">
        <v>86678</v>
      </c>
      <c r="EC257" s="235">
        <v>7863</v>
      </c>
      <c r="ED257" s="235">
        <v>-5446</v>
      </c>
      <c r="EE257" s="235">
        <v>58182</v>
      </c>
      <c r="EF257" s="235">
        <v>0</v>
      </c>
      <c r="EG257" s="235">
        <v>68701</v>
      </c>
      <c r="EH257" s="235">
        <v>5932</v>
      </c>
      <c r="EI257" s="235">
        <v>-37516</v>
      </c>
      <c r="EJ257" s="235">
        <v>0</v>
      </c>
      <c r="EK257" s="235">
        <v>0</v>
      </c>
      <c r="EL257" s="235">
        <v>1158</v>
      </c>
      <c r="EM257" s="235">
        <v>439</v>
      </c>
      <c r="EN257" s="235">
        <v>-334</v>
      </c>
      <c r="EO257" s="235">
        <v>0</v>
      </c>
      <c r="EP257" s="235">
        <v>0</v>
      </c>
      <c r="EQ257" s="235">
        <v>4333</v>
      </c>
      <c r="ER257" s="235">
        <v>0</v>
      </c>
      <c r="ES257" s="235">
        <v>1125262</v>
      </c>
      <c r="ET257" s="254"/>
      <c r="EU257" s="254"/>
      <c r="EV257" s="254"/>
      <c r="EW257" s="254"/>
      <c r="EY257" s="397">
        <v>52.976892678636545</v>
      </c>
      <c r="EZ257" s="226">
        <v>1.8961219186408168E-2</v>
      </c>
      <c r="FA257" s="397">
        <v>-7.0173009798014361</v>
      </c>
      <c r="FB257" s="226">
        <v>-0.13562940814101895</v>
      </c>
      <c r="FC257" s="221">
        <v>-0.61894461063377759</v>
      </c>
      <c r="FD257" s="226">
        <v>-1.5123055858060186</v>
      </c>
      <c r="FE257" s="221">
        <v>2596.2514908581425</v>
      </c>
      <c r="FF257" s="226">
        <v>-0.32195354613718397</v>
      </c>
      <c r="FG257" s="221">
        <v>-0.32675505715586139</v>
      </c>
      <c r="FH257" s="226">
        <v>0</v>
      </c>
      <c r="FI257" s="232"/>
      <c r="FJ257" s="393">
        <v>65.349999999999994</v>
      </c>
      <c r="FK257" s="430"/>
      <c r="FL257" s="468">
        <v>5.7034358047016278</v>
      </c>
      <c r="FM257" s="469">
        <v>186730.45026590402</v>
      </c>
      <c r="FN257" s="472">
        <v>41.723327305605785</v>
      </c>
      <c r="FO257" s="386">
        <v>129211.49473699651</v>
      </c>
      <c r="FQ257" s="390">
        <v>484.53</v>
      </c>
      <c r="FR257" s="391">
        <v>267945.08999999997</v>
      </c>
      <c r="FS257" s="392">
        <v>3.1387381960907174E-4</v>
      </c>
      <c r="FT257" s="278">
        <v>5021.9811137451479</v>
      </c>
      <c r="FV257" s="555">
        <v>0</v>
      </c>
      <c r="FW257" s="551">
        <v>0</v>
      </c>
      <c r="FX257" s="547">
        <v>11554</v>
      </c>
      <c r="FY257" s="545">
        <v>9542</v>
      </c>
      <c r="FZ257" s="555">
        <v>0</v>
      </c>
    </row>
    <row r="258" spans="1:182" x14ac:dyDescent="0.2">
      <c r="A258" s="65">
        <v>255</v>
      </c>
      <c r="B258" s="65">
        <v>708</v>
      </c>
      <c r="C258" s="66">
        <v>6528</v>
      </c>
      <c r="D258" s="67" t="s">
        <v>337</v>
      </c>
      <c r="E258" s="75"/>
      <c r="F258" s="220">
        <v>37.666666666666664</v>
      </c>
      <c r="G258" s="220">
        <v>55535.666666666664</v>
      </c>
      <c r="H258" s="214">
        <v>2.2000000000000002</v>
      </c>
      <c r="I258" s="220">
        <v>25243.484848484848</v>
      </c>
      <c r="J258" s="220">
        <v>4757</v>
      </c>
      <c r="K258" s="209">
        <v>0</v>
      </c>
      <c r="L258" s="216">
        <v>1.65</v>
      </c>
      <c r="M258" s="220">
        <v>41651.749999999993</v>
      </c>
      <c r="N258" s="220">
        <v>3934.6133333333332</v>
      </c>
      <c r="O258" s="220">
        <v>37.333333333333336</v>
      </c>
      <c r="P258" s="220">
        <v>45623.696666666656</v>
      </c>
      <c r="Q258" s="221">
        <v>1211.2485840707961</v>
      </c>
      <c r="R258" s="221">
        <v>2681.4037114060652</v>
      </c>
      <c r="S258" s="221">
        <v>45.172182723490224</v>
      </c>
      <c r="T258" s="381">
        <v>1211.2485840707961</v>
      </c>
      <c r="U258" s="222">
        <v>2746.534559255173</v>
      </c>
      <c r="V258" s="222">
        <v>44.100977356690244</v>
      </c>
      <c r="W258" s="223">
        <v>20489.061957962531</v>
      </c>
      <c r="X258" s="224">
        <v>543.95739711404951</v>
      </c>
      <c r="Y258" s="225">
        <v>65.458475115798834</v>
      </c>
      <c r="Z258" s="223">
        <v>20747</v>
      </c>
      <c r="AA258" s="224">
        <v>550.80530973451334</v>
      </c>
      <c r="AB258" s="226">
        <v>86.000152871800893</v>
      </c>
      <c r="AC258" s="227">
        <v>0</v>
      </c>
      <c r="AD258" s="228">
        <v>0</v>
      </c>
      <c r="AE258" s="229">
        <v>20747</v>
      </c>
      <c r="AF258" s="230">
        <v>550.80530973451334</v>
      </c>
      <c r="AG258" s="231">
        <v>86.000152871800893</v>
      </c>
      <c r="AH258" s="223">
        <v>41236.061957962535</v>
      </c>
      <c r="AI258" s="224">
        <v>1094.7627068485629</v>
      </c>
      <c r="AJ258" s="226">
        <v>86.000152871800893</v>
      </c>
      <c r="AK258" s="232">
        <v>0</v>
      </c>
      <c r="AL258" s="444">
        <v>14.761061946902656</v>
      </c>
      <c r="AM258" s="232">
        <v>35426.957885720971</v>
      </c>
      <c r="AN258" s="232">
        <v>148.00884955752213</v>
      </c>
      <c r="AO258" s="232">
        <v>41140.051856268517</v>
      </c>
      <c r="AP258" s="223">
        <v>45200</v>
      </c>
      <c r="AQ258" s="224">
        <v>45.172182723490224</v>
      </c>
      <c r="AR258" s="224">
        <v>0</v>
      </c>
      <c r="AS258" s="233">
        <v>0</v>
      </c>
      <c r="AT258" s="234">
        <v>45200</v>
      </c>
      <c r="AU258" s="254"/>
      <c r="AV258" s="221">
        <v>550.19000000000005</v>
      </c>
      <c r="AW258" s="221">
        <v>20723.823333333334</v>
      </c>
      <c r="AX258" s="271">
        <v>2.4492443990861571E-5</v>
      </c>
      <c r="AY258" s="298">
        <v>385.75599285606972</v>
      </c>
      <c r="AZ258" s="213"/>
      <c r="BA258" s="221">
        <v>70.439408629649293</v>
      </c>
      <c r="BB258" s="272">
        <v>0.43767285095345215</v>
      </c>
      <c r="BC258" s="221">
        <v>-31.814614746413174</v>
      </c>
      <c r="BD258" s="272">
        <v>-2.6891805303700971</v>
      </c>
      <c r="BE258" s="221">
        <v>0.99804245296917049</v>
      </c>
      <c r="BF258" s="272">
        <v>2.2522848329395169</v>
      </c>
      <c r="BG258" s="221">
        <v>10144.681670131664</v>
      </c>
      <c r="BH258" s="272">
        <v>1.8616505472622729</v>
      </c>
      <c r="BI258" s="221">
        <v>-0.46521834843485022</v>
      </c>
      <c r="BJ258" s="445">
        <v>0</v>
      </c>
      <c r="BL258" s="412">
        <v>0</v>
      </c>
      <c r="BM258" s="425"/>
      <c r="BN258" s="235">
        <v>37</v>
      </c>
      <c r="BO258" s="302">
        <v>2.2000000000000002</v>
      </c>
      <c r="BP258" s="232">
        <v>2.2000000000000002</v>
      </c>
      <c r="BQ258" s="71">
        <v>3123750</v>
      </c>
      <c r="BR258" s="235">
        <v>39</v>
      </c>
      <c r="BS258" s="302">
        <v>2.2000000000000002</v>
      </c>
      <c r="BT258" s="232">
        <v>2.2000000000000002</v>
      </c>
      <c r="BU258" s="71">
        <v>3270170</v>
      </c>
      <c r="BV258" s="235">
        <v>36</v>
      </c>
      <c r="BW258" s="302">
        <v>2.2000000000000002</v>
      </c>
      <c r="BX258" s="232">
        <v>2.2000000000000002</v>
      </c>
      <c r="BY258" s="71">
        <v>3270170</v>
      </c>
      <c r="BZ258" s="463">
        <v>-441</v>
      </c>
      <c r="CA258" s="235">
        <v>45187</v>
      </c>
      <c r="CB258" s="235">
        <v>0</v>
      </c>
      <c r="CC258" s="235">
        <v>0</v>
      </c>
      <c r="CD258" s="235">
        <v>0</v>
      </c>
      <c r="CE258" s="235">
        <v>0</v>
      </c>
      <c r="CF258" s="235">
        <v>2596</v>
      </c>
      <c r="CG258" s="235">
        <v>0</v>
      </c>
      <c r="CH258" s="235">
        <v>0</v>
      </c>
      <c r="CI258" s="235">
        <v>558</v>
      </c>
      <c r="CJ258" s="235">
        <v>0</v>
      </c>
      <c r="CK258" s="235">
        <v>0</v>
      </c>
      <c r="CL258" s="235">
        <v>5226</v>
      </c>
      <c r="CM258" s="235">
        <v>0</v>
      </c>
      <c r="CN258" s="235">
        <v>0</v>
      </c>
      <c r="CO258" s="235">
        <v>0</v>
      </c>
      <c r="CP258" s="235">
        <v>0</v>
      </c>
      <c r="CQ258" s="235">
        <v>0</v>
      </c>
      <c r="CR258" s="235">
        <v>0</v>
      </c>
      <c r="CS258" s="235">
        <v>0</v>
      </c>
      <c r="CT258" s="235">
        <v>0</v>
      </c>
      <c r="CU258" s="235">
        <v>0</v>
      </c>
      <c r="CV258" s="235">
        <v>0</v>
      </c>
      <c r="CW258" s="235">
        <v>53126</v>
      </c>
      <c r="CX258" s="463">
        <v>0</v>
      </c>
      <c r="CY258" s="544">
        <v>43606</v>
      </c>
      <c r="CZ258" s="544">
        <v>0</v>
      </c>
      <c r="DA258" s="544">
        <v>-2</v>
      </c>
      <c r="DB258" s="544">
        <v>0</v>
      </c>
      <c r="DC258" s="544">
        <v>0</v>
      </c>
      <c r="DD258" s="544">
        <v>2924</v>
      </c>
      <c r="DE258" s="544">
        <v>1</v>
      </c>
      <c r="DF258" s="544">
        <v>-9</v>
      </c>
      <c r="DG258" s="544">
        <v>306</v>
      </c>
      <c r="DH258" s="544">
        <v>0</v>
      </c>
      <c r="DI258" s="544">
        <v>0</v>
      </c>
      <c r="DJ258" s="544">
        <v>2260</v>
      </c>
      <c r="DK258" s="544">
        <v>0</v>
      </c>
      <c r="DL258" s="544">
        <v>0</v>
      </c>
      <c r="DM258" s="544">
        <v>0</v>
      </c>
      <c r="DN258" s="544">
        <v>0</v>
      </c>
      <c r="DO258" s="544">
        <v>0</v>
      </c>
      <c r="DP258" s="544">
        <v>0</v>
      </c>
      <c r="DQ258" s="544">
        <v>0</v>
      </c>
      <c r="DR258" s="544">
        <v>0</v>
      </c>
      <c r="DS258" s="544">
        <v>0</v>
      </c>
      <c r="DT258" s="544">
        <v>0</v>
      </c>
      <c r="DU258" s="544">
        <v>49086</v>
      </c>
      <c r="DV258" s="463">
        <v>0</v>
      </c>
      <c r="DW258" s="235">
        <v>45596</v>
      </c>
      <c r="DX258" s="235">
        <v>0</v>
      </c>
      <c r="DY258" s="235">
        <v>-416</v>
      </c>
      <c r="DZ258" s="235">
        <v>0</v>
      </c>
      <c r="EA258" s="235">
        <v>0</v>
      </c>
      <c r="EB258" s="235">
        <v>4320</v>
      </c>
      <c r="EC258" s="235">
        <v>0</v>
      </c>
      <c r="ED258" s="235">
        <v>-458</v>
      </c>
      <c r="EE258" s="235">
        <v>681</v>
      </c>
      <c r="EF258" s="235">
        <v>0</v>
      </c>
      <c r="EG258" s="235">
        <v>0</v>
      </c>
      <c r="EH258" s="235">
        <v>971</v>
      </c>
      <c r="EI258" s="235">
        <v>0</v>
      </c>
      <c r="EJ258" s="235">
        <v>0</v>
      </c>
      <c r="EK258" s="235">
        <v>0</v>
      </c>
      <c r="EL258" s="235">
        <v>0</v>
      </c>
      <c r="EM258" s="235">
        <v>0</v>
      </c>
      <c r="EN258" s="235">
        <v>0</v>
      </c>
      <c r="EO258" s="235">
        <v>0</v>
      </c>
      <c r="EP258" s="235">
        <v>0</v>
      </c>
      <c r="EQ258" s="235">
        <v>0</v>
      </c>
      <c r="ER258" s="235">
        <v>0</v>
      </c>
      <c r="ES258" s="235">
        <v>50694</v>
      </c>
      <c r="ET258" s="254"/>
      <c r="EU258" s="254"/>
      <c r="EV258" s="254"/>
      <c r="EW258" s="254"/>
      <c r="EY258" s="397">
        <v>79.504401081272064</v>
      </c>
      <c r="EZ258" s="226">
        <v>0.64410463488530112</v>
      </c>
      <c r="FA258" s="397">
        <v>-35.775766898473385</v>
      </c>
      <c r="FB258" s="226">
        <v>-2.1504296732937584</v>
      </c>
      <c r="FC258" s="221">
        <v>1.0261087313503292</v>
      </c>
      <c r="FD258" s="226">
        <v>2.5744534499834026</v>
      </c>
      <c r="FE258" s="221">
        <v>10370.857934857939</v>
      </c>
      <c r="FF258" s="226">
        <v>1.8940241905955693</v>
      </c>
      <c r="FG258" s="221">
        <v>-0.20647394475515596</v>
      </c>
      <c r="FH258" s="226">
        <v>0</v>
      </c>
      <c r="FI258" s="232"/>
      <c r="FJ258" s="393">
        <v>0</v>
      </c>
      <c r="FK258" s="430"/>
      <c r="FL258" s="468">
        <v>14.892857142857142</v>
      </c>
      <c r="FM258" s="469">
        <v>35233.111034106994</v>
      </c>
      <c r="FN258" s="472">
        <v>149.33035714285714</v>
      </c>
      <c r="FO258" s="386">
        <v>40336.634944827914</v>
      </c>
      <c r="FQ258" s="390">
        <v>598.15</v>
      </c>
      <c r="FR258" s="391">
        <v>22330.933333333334</v>
      </c>
      <c r="FS258" s="392">
        <v>2.6158700429139699E-5</v>
      </c>
      <c r="FT258" s="278">
        <v>418.53920686623519</v>
      </c>
      <c r="FV258" s="555">
        <v>0</v>
      </c>
      <c r="FW258" s="551">
        <v>0</v>
      </c>
      <c r="FX258" s="547">
        <v>112</v>
      </c>
      <c r="FY258" s="545">
        <v>193</v>
      </c>
      <c r="FZ258" s="555">
        <v>0</v>
      </c>
    </row>
    <row r="259" spans="1:182" x14ac:dyDescent="0.2">
      <c r="A259" s="65">
        <v>256</v>
      </c>
      <c r="B259" s="65">
        <v>747</v>
      </c>
      <c r="C259" s="66">
        <v>5517</v>
      </c>
      <c r="D259" s="67" t="s">
        <v>302</v>
      </c>
      <c r="E259" s="75">
        <v>371</v>
      </c>
      <c r="F259" s="220">
        <v>449</v>
      </c>
      <c r="G259" s="220">
        <v>1073086.3333333333</v>
      </c>
      <c r="H259" s="214">
        <v>1.82</v>
      </c>
      <c r="I259" s="220">
        <v>587777.17129903415</v>
      </c>
      <c r="J259" s="220">
        <v>99786.666666666672</v>
      </c>
      <c r="K259" s="209">
        <v>0</v>
      </c>
      <c r="L259" s="216">
        <v>1.65</v>
      </c>
      <c r="M259" s="220">
        <v>969832.33264340612</v>
      </c>
      <c r="N259" s="220">
        <v>102640.81000000001</v>
      </c>
      <c r="O259" s="220">
        <v>44</v>
      </c>
      <c r="P259" s="220">
        <v>1072517.1426434063</v>
      </c>
      <c r="Q259" s="221">
        <v>2388.6796049964505</v>
      </c>
      <c r="R259" s="221">
        <v>2681.4037114060652</v>
      </c>
      <c r="S259" s="221">
        <v>89.083176652421457</v>
      </c>
      <c r="T259" s="381">
        <v>2388.6796049964505</v>
      </c>
      <c r="U259" s="222">
        <v>2746.534559255173</v>
      </c>
      <c r="V259" s="222">
        <v>86.970673532840294</v>
      </c>
      <c r="W259" s="223">
        <v>48630.255797829333</v>
      </c>
      <c r="X259" s="224">
        <v>108.30791937155753</v>
      </c>
      <c r="Y259" s="225">
        <v>93.122401291025525</v>
      </c>
      <c r="Z259" s="223">
        <v>0</v>
      </c>
      <c r="AA259" s="224">
        <v>0</v>
      </c>
      <c r="AB259" s="226">
        <v>93.122401291025525</v>
      </c>
      <c r="AC259" s="227">
        <v>0</v>
      </c>
      <c r="AD259" s="228">
        <v>0</v>
      </c>
      <c r="AE259" s="229">
        <v>0</v>
      </c>
      <c r="AF259" s="230">
        <v>0</v>
      </c>
      <c r="AG259" s="231">
        <v>93.122401291025525</v>
      </c>
      <c r="AH259" s="223">
        <v>48630.255797829333</v>
      </c>
      <c r="AI259" s="224">
        <v>108.30791937155753</v>
      </c>
      <c r="AJ259" s="226">
        <v>93.122401291025525</v>
      </c>
      <c r="AK259" s="232">
        <v>0</v>
      </c>
      <c r="AL259" s="444">
        <v>0.46993318485523383</v>
      </c>
      <c r="AM259" s="232">
        <v>0</v>
      </c>
      <c r="AN259" s="232">
        <v>18.380846325167038</v>
      </c>
      <c r="AO259" s="232">
        <v>22026.497115492577</v>
      </c>
      <c r="AP259" s="223">
        <v>22026.497115492577</v>
      </c>
      <c r="AQ259" s="224">
        <v>89.083176652421457</v>
      </c>
      <c r="AR259" s="224">
        <v>0</v>
      </c>
      <c r="AS259" s="233">
        <v>0</v>
      </c>
      <c r="AT259" s="234">
        <v>22026.497115492577</v>
      </c>
      <c r="AU259" s="254"/>
      <c r="AV259" s="221">
        <v>210.14</v>
      </c>
      <c r="AW259" s="221">
        <v>94352.86</v>
      </c>
      <c r="AX259" s="271">
        <v>1.1151089747086259E-4</v>
      </c>
      <c r="AY259" s="298">
        <v>1756.2966351660859</v>
      </c>
      <c r="AZ259" s="213"/>
      <c r="BA259" s="221">
        <v>4.537853557998722</v>
      </c>
      <c r="BB259" s="272">
        <v>-1.138382213374465</v>
      </c>
      <c r="BC259" s="221">
        <v>-0.70363396458200522</v>
      </c>
      <c r="BD259" s="272">
        <v>0.33137224576717239</v>
      </c>
      <c r="BE259" s="221">
        <v>-0.54432550024499826</v>
      </c>
      <c r="BF259" s="272">
        <v>-1.2877406988635247</v>
      </c>
      <c r="BG259" s="221">
        <v>2465.0280908882883</v>
      </c>
      <c r="BH259" s="272">
        <v>-0.33537582198428734</v>
      </c>
      <c r="BI259" s="221">
        <v>-0.43984371112163256</v>
      </c>
      <c r="BJ259" s="445">
        <v>0</v>
      </c>
      <c r="BL259" s="412">
        <v>53.64</v>
      </c>
      <c r="BM259" s="425"/>
      <c r="BN259" s="235">
        <v>447</v>
      </c>
      <c r="BO259" s="302">
        <v>1.78</v>
      </c>
      <c r="BP259" s="232">
        <v>1.78</v>
      </c>
      <c r="BQ259" s="71">
        <v>78245280</v>
      </c>
      <c r="BR259" s="235">
        <v>455</v>
      </c>
      <c r="BS259" s="302">
        <v>1.78</v>
      </c>
      <c r="BT259" s="232">
        <v>1.78</v>
      </c>
      <c r="BU259" s="71">
        <v>90718270</v>
      </c>
      <c r="BV259" s="235">
        <v>494</v>
      </c>
      <c r="BW259" s="302">
        <v>1.78</v>
      </c>
      <c r="BX259" s="232">
        <v>1.78</v>
      </c>
      <c r="BY259" s="71">
        <v>92797470</v>
      </c>
      <c r="BZ259" s="463">
        <v>-33903</v>
      </c>
      <c r="CA259" s="235">
        <v>871352</v>
      </c>
      <c r="CB259" s="235">
        <v>5180</v>
      </c>
      <c r="CC259" s="235">
        <v>-24949</v>
      </c>
      <c r="CD259" s="235">
        <v>0</v>
      </c>
      <c r="CE259" s="235">
        <v>0</v>
      </c>
      <c r="CF259" s="235">
        <v>56567</v>
      </c>
      <c r="CG259" s="235">
        <v>2386</v>
      </c>
      <c r="CH259" s="235">
        <v>-3704</v>
      </c>
      <c r="CI259" s="235">
        <v>998</v>
      </c>
      <c r="CJ259" s="235">
        <v>0</v>
      </c>
      <c r="CK259" s="235">
        <v>17687</v>
      </c>
      <c r="CL259" s="235">
        <v>5633</v>
      </c>
      <c r="CM259" s="235">
        <v>0</v>
      </c>
      <c r="CN259" s="235">
        <v>0</v>
      </c>
      <c r="CO259" s="235">
        <v>0</v>
      </c>
      <c r="CP259" s="235">
        <v>1145</v>
      </c>
      <c r="CQ259" s="235">
        <v>0</v>
      </c>
      <c r="CR259" s="235">
        <v>0</v>
      </c>
      <c r="CS259" s="235">
        <v>0</v>
      </c>
      <c r="CT259" s="235">
        <v>250</v>
      </c>
      <c r="CU259" s="235">
        <v>931</v>
      </c>
      <c r="CV259" s="235">
        <v>0</v>
      </c>
      <c r="CW259" s="235">
        <v>899573</v>
      </c>
      <c r="CX259" s="463">
        <v>-17508</v>
      </c>
      <c r="CY259" s="544">
        <v>966544</v>
      </c>
      <c r="CZ259" s="544">
        <v>1937</v>
      </c>
      <c r="DA259" s="544">
        <v>-22062</v>
      </c>
      <c r="DB259" s="544">
        <v>0</v>
      </c>
      <c r="DC259" s="544">
        <v>0</v>
      </c>
      <c r="DD259" s="544">
        <v>101965</v>
      </c>
      <c r="DE259" s="544">
        <v>1505</v>
      </c>
      <c r="DF259" s="544">
        <v>-1150</v>
      </c>
      <c r="DG259" s="544">
        <v>343</v>
      </c>
      <c r="DH259" s="544">
        <v>105</v>
      </c>
      <c r="DI259" s="544">
        <v>7125</v>
      </c>
      <c r="DJ259" s="544">
        <v>5444</v>
      </c>
      <c r="DK259" s="544">
        <v>-29</v>
      </c>
      <c r="DL259" s="544">
        <v>0</v>
      </c>
      <c r="DM259" s="544">
        <v>0</v>
      </c>
      <c r="DN259" s="544">
        <v>282</v>
      </c>
      <c r="DO259" s="544">
        <v>118</v>
      </c>
      <c r="DP259" s="544">
        <v>-57</v>
      </c>
      <c r="DQ259" s="544">
        <v>0</v>
      </c>
      <c r="DR259" s="544">
        <v>83</v>
      </c>
      <c r="DS259" s="544">
        <v>0</v>
      </c>
      <c r="DT259" s="544">
        <v>0</v>
      </c>
      <c r="DU259" s="544">
        <v>1044645</v>
      </c>
      <c r="DV259" s="463">
        <v>-10482</v>
      </c>
      <c r="DW259" s="235">
        <v>1603851</v>
      </c>
      <c r="DX259" s="235">
        <v>8336</v>
      </c>
      <c r="DY259" s="235">
        <v>-37424</v>
      </c>
      <c r="DZ259" s="235">
        <v>0</v>
      </c>
      <c r="EA259" s="235">
        <v>0</v>
      </c>
      <c r="EB259" s="235">
        <v>150884</v>
      </c>
      <c r="EC259" s="235">
        <v>1318</v>
      </c>
      <c r="ED259" s="235">
        <v>-2206</v>
      </c>
      <c r="EE259" s="235">
        <v>166</v>
      </c>
      <c r="EF259" s="235">
        <v>0</v>
      </c>
      <c r="EG259" s="235">
        <v>29353</v>
      </c>
      <c r="EH259" s="235">
        <v>2283</v>
      </c>
      <c r="EI259" s="235">
        <v>-2118</v>
      </c>
      <c r="EJ259" s="235">
        <v>0</v>
      </c>
      <c r="EK259" s="235">
        <v>0</v>
      </c>
      <c r="EL259" s="235">
        <v>227</v>
      </c>
      <c r="EM259" s="235">
        <v>0</v>
      </c>
      <c r="EN259" s="235">
        <v>-28</v>
      </c>
      <c r="EO259" s="235">
        <v>0</v>
      </c>
      <c r="EP259" s="235">
        <v>3</v>
      </c>
      <c r="EQ259" s="235">
        <v>0</v>
      </c>
      <c r="ER259" s="235">
        <v>0</v>
      </c>
      <c r="ES259" s="235">
        <v>1744163</v>
      </c>
      <c r="ET259" s="254"/>
      <c r="EU259" s="254"/>
      <c r="EV259" s="254"/>
      <c r="EW259" s="254"/>
      <c r="EY259" s="397">
        <v>2.9035957680681483</v>
      </c>
      <c r="EZ259" s="226">
        <v>-1.1610588336153689</v>
      </c>
      <c r="FA259" s="397">
        <v>-0.72586638759485111</v>
      </c>
      <c r="FB259" s="226">
        <v>0.30514459282329659</v>
      </c>
      <c r="FC259" s="221">
        <v>-0.59789496050677737</v>
      </c>
      <c r="FD259" s="226">
        <v>-1.4600125411604454</v>
      </c>
      <c r="FE259" s="221">
        <v>2473.8427297325893</v>
      </c>
      <c r="FF259" s="226">
        <v>-0.35684342659468415</v>
      </c>
      <c r="FG259" s="221">
        <v>-0.48977083883945849</v>
      </c>
      <c r="FH259" s="226">
        <v>0</v>
      </c>
      <c r="FI259" s="232"/>
      <c r="FJ259" s="393">
        <v>53.64</v>
      </c>
      <c r="FK259" s="430"/>
      <c r="FL259" s="468">
        <v>0.45343839541547282</v>
      </c>
      <c r="FM259" s="469">
        <v>0</v>
      </c>
      <c r="FN259" s="472">
        <v>17.73567335243553</v>
      </c>
      <c r="FO259" s="386">
        <v>20888.762210123437</v>
      </c>
      <c r="FQ259" s="390">
        <v>344.29</v>
      </c>
      <c r="FR259" s="391">
        <v>160209.61333333334</v>
      </c>
      <c r="FS259" s="392">
        <v>1.8767129964958795E-4</v>
      </c>
      <c r="FT259" s="278">
        <v>3002.7407943934072</v>
      </c>
      <c r="FV259" s="555">
        <v>0</v>
      </c>
      <c r="FW259" s="551">
        <v>0</v>
      </c>
      <c r="FX259" s="547">
        <v>132</v>
      </c>
      <c r="FY259" s="545">
        <v>273</v>
      </c>
      <c r="FZ259" s="555">
        <v>0</v>
      </c>
    </row>
    <row r="260" spans="1:182" x14ac:dyDescent="0.2">
      <c r="A260" s="65">
        <v>257</v>
      </c>
      <c r="B260" s="65">
        <v>311</v>
      </c>
      <c r="C260" s="66">
        <v>5111</v>
      </c>
      <c r="D260" s="67" t="s">
        <v>258</v>
      </c>
      <c r="E260" s="75">
        <v>351</v>
      </c>
      <c r="F260" s="220">
        <v>3778.6666666666665</v>
      </c>
      <c r="G260" s="220">
        <v>8339597.333333333</v>
      </c>
      <c r="H260" s="214">
        <v>1.64</v>
      </c>
      <c r="I260" s="220">
        <v>5085120.325203252</v>
      </c>
      <c r="J260" s="220">
        <v>476016</v>
      </c>
      <c r="K260" s="209">
        <v>0</v>
      </c>
      <c r="L260" s="216">
        <v>1.65</v>
      </c>
      <c r="M260" s="220">
        <v>8390448.5365853664</v>
      </c>
      <c r="N260" s="220">
        <v>734515.77333333332</v>
      </c>
      <c r="O260" s="220">
        <v>3748.6666666666665</v>
      </c>
      <c r="P260" s="220">
        <v>9128712.9765853658</v>
      </c>
      <c r="Q260" s="221">
        <v>2415.8555866051606</v>
      </c>
      <c r="R260" s="221">
        <v>2681.4037114060652</v>
      </c>
      <c r="S260" s="221">
        <v>90.096674973957676</v>
      </c>
      <c r="T260" s="381">
        <v>2415.8555866051606</v>
      </c>
      <c r="U260" s="222">
        <v>2746.534559255173</v>
      </c>
      <c r="V260" s="222">
        <v>87.960137929606518</v>
      </c>
      <c r="W260" s="223">
        <v>371264.60360497667</v>
      </c>
      <c r="X260" s="224">
        <v>98.252806176334687</v>
      </c>
      <c r="Y260" s="225">
        <v>93.76090523359332</v>
      </c>
      <c r="Z260" s="223">
        <v>0</v>
      </c>
      <c r="AA260" s="224">
        <v>0</v>
      </c>
      <c r="AB260" s="226">
        <v>93.76090523359332</v>
      </c>
      <c r="AC260" s="227">
        <v>0</v>
      </c>
      <c r="AD260" s="228">
        <v>0</v>
      </c>
      <c r="AE260" s="229">
        <v>0</v>
      </c>
      <c r="AF260" s="230">
        <v>0</v>
      </c>
      <c r="AG260" s="231">
        <v>93.76090523359332</v>
      </c>
      <c r="AH260" s="223">
        <v>371264.60360497667</v>
      </c>
      <c r="AI260" s="224">
        <v>98.252806176334687</v>
      </c>
      <c r="AJ260" s="226">
        <v>93.76090523359332</v>
      </c>
      <c r="AK260" s="232">
        <v>0</v>
      </c>
      <c r="AL260" s="444">
        <v>0.52505292872265352</v>
      </c>
      <c r="AM260" s="232">
        <v>0</v>
      </c>
      <c r="AN260" s="232">
        <v>14.671312632321808</v>
      </c>
      <c r="AO260" s="232">
        <v>72569.337272546938</v>
      </c>
      <c r="AP260" s="223">
        <v>72569.337272546938</v>
      </c>
      <c r="AQ260" s="224">
        <v>90.096674973957676</v>
      </c>
      <c r="AR260" s="224">
        <v>0</v>
      </c>
      <c r="AS260" s="233">
        <v>0</v>
      </c>
      <c r="AT260" s="234">
        <v>72569.337272546938</v>
      </c>
      <c r="AU260" s="254"/>
      <c r="AV260" s="221">
        <v>404.61</v>
      </c>
      <c r="AW260" s="221">
        <v>1528886.32</v>
      </c>
      <c r="AX260" s="271">
        <v>1.8069138092276632E-3</v>
      </c>
      <c r="AY260" s="298">
        <v>28458.892495335695</v>
      </c>
      <c r="AZ260" s="213"/>
      <c r="BA260" s="221">
        <v>23.695796808879539</v>
      </c>
      <c r="BB260" s="272">
        <v>-0.68021436817218461</v>
      </c>
      <c r="BC260" s="221">
        <v>-3.7411383566968008</v>
      </c>
      <c r="BD260" s="272">
        <v>3.6462149924431649E-2</v>
      </c>
      <c r="BE260" s="221">
        <v>-0.3364479592458211</v>
      </c>
      <c r="BF260" s="272">
        <v>-0.81062251114963824</v>
      </c>
      <c r="BG260" s="221">
        <v>1882.6040445359113</v>
      </c>
      <c r="BH260" s="272">
        <v>-0.5019980497600256</v>
      </c>
      <c r="BI260" s="221">
        <v>-0.2380941699093414</v>
      </c>
      <c r="BJ260" s="445">
        <v>0</v>
      </c>
      <c r="BL260" s="412">
        <v>222.5</v>
      </c>
      <c r="BM260" s="425"/>
      <c r="BN260" s="235">
        <v>3782</v>
      </c>
      <c r="BO260" s="302">
        <v>1.64</v>
      </c>
      <c r="BP260" s="232">
        <v>1.64</v>
      </c>
      <c r="BQ260" s="71">
        <v>559771810</v>
      </c>
      <c r="BR260" s="235">
        <v>3801</v>
      </c>
      <c r="BS260" s="302">
        <v>1.64</v>
      </c>
      <c r="BT260" s="232">
        <v>1.64</v>
      </c>
      <c r="BU260" s="71">
        <v>647111080</v>
      </c>
      <c r="BV260" s="235">
        <v>3840</v>
      </c>
      <c r="BW260" s="302">
        <v>1.74</v>
      </c>
      <c r="BX260" s="232">
        <v>1.74</v>
      </c>
      <c r="BY260" s="71">
        <v>655040970</v>
      </c>
      <c r="BZ260" s="463">
        <v>-84431</v>
      </c>
      <c r="CA260" s="235">
        <v>7629629</v>
      </c>
      <c r="CB260" s="235">
        <v>140593</v>
      </c>
      <c r="CC260" s="235">
        <v>-479131</v>
      </c>
      <c r="CD260" s="235">
        <v>-1477</v>
      </c>
      <c r="CE260" s="235">
        <v>0</v>
      </c>
      <c r="CF260" s="235">
        <v>571694</v>
      </c>
      <c r="CG260" s="235">
        <v>30923</v>
      </c>
      <c r="CH260" s="235">
        <v>-39277</v>
      </c>
      <c r="CI260" s="235">
        <v>113214</v>
      </c>
      <c r="CJ260" s="235">
        <v>0</v>
      </c>
      <c r="CK260" s="235">
        <v>295026</v>
      </c>
      <c r="CL260" s="235">
        <v>83817</v>
      </c>
      <c r="CM260" s="235">
        <v>-33750</v>
      </c>
      <c r="CN260" s="235">
        <v>0</v>
      </c>
      <c r="CO260" s="235">
        <v>0</v>
      </c>
      <c r="CP260" s="235">
        <v>4988</v>
      </c>
      <c r="CQ260" s="235">
        <v>4040</v>
      </c>
      <c r="CR260" s="235">
        <v>-30</v>
      </c>
      <c r="CS260" s="235">
        <v>0</v>
      </c>
      <c r="CT260" s="235">
        <v>1719</v>
      </c>
      <c r="CU260" s="235">
        <v>15659</v>
      </c>
      <c r="CV260" s="235">
        <v>0</v>
      </c>
      <c r="CW260" s="235">
        <v>8253206</v>
      </c>
      <c r="CX260" s="463">
        <v>-48228</v>
      </c>
      <c r="CY260" s="544">
        <v>7991424</v>
      </c>
      <c r="CZ260" s="544">
        <v>144797</v>
      </c>
      <c r="DA260" s="544">
        <v>-601025</v>
      </c>
      <c r="DB260" s="544">
        <v>-1009</v>
      </c>
      <c r="DC260" s="544">
        <v>0</v>
      </c>
      <c r="DD260" s="544">
        <v>618685</v>
      </c>
      <c r="DE260" s="544">
        <v>28291</v>
      </c>
      <c r="DF260" s="544">
        <v>-60178</v>
      </c>
      <c r="DG260" s="544">
        <v>157761</v>
      </c>
      <c r="DH260" s="544">
        <v>0</v>
      </c>
      <c r="DI260" s="544">
        <v>253032</v>
      </c>
      <c r="DJ260" s="544">
        <v>18829</v>
      </c>
      <c r="DK260" s="544">
        <v>-29326</v>
      </c>
      <c r="DL260" s="544">
        <v>0</v>
      </c>
      <c r="DM260" s="544">
        <v>0</v>
      </c>
      <c r="DN260" s="544">
        <v>7991</v>
      </c>
      <c r="DO260" s="544">
        <v>617</v>
      </c>
      <c r="DP260" s="544">
        <v>-420</v>
      </c>
      <c r="DQ260" s="544">
        <v>0</v>
      </c>
      <c r="DR260" s="544">
        <v>132</v>
      </c>
      <c r="DS260" s="544">
        <v>4921</v>
      </c>
      <c r="DT260" s="544">
        <v>0</v>
      </c>
      <c r="DU260" s="544">
        <v>8486294</v>
      </c>
      <c r="DV260" s="463">
        <v>-128919</v>
      </c>
      <c r="DW260" s="235">
        <v>8339130</v>
      </c>
      <c r="DX260" s="235">
        <v>196400</v>
      </c>
      <c r="DY260" s="235">
        <v>-449315</v>
      </c>
      <c r="DZ260" s="235">
        <v>-2632</v>
      </c>
      <c r="EA260" s="235">
        <v>0</v>
      </c>
      <c r="EB260" s="235">
        <v>761604</v>
      </c>
      <c r="EC260" s="235">
        <v>33568</v>
      </c>
      <c r="ED260" s="235">
        <v>-35208</v>
      </c>
      <c r="EE260" s="235">
        <v>123911</v>
      </c>
      <c r="EF260" s="235">
        <v>2235</v>
      </c>
      <c r="EG260" s="235">
        <v>344289</v>
      </c>
      <c r="EH260" s="235">
        <v>56400</v>
      </c>
      <c r="EI260" s="235">
        <v>-24395</v>
      </c>
      <c r="EJ260" s="235">
        <v>0</v>
      </c>
      <c r="EK260" s="235">
        <v>0</v>
      </c>
      <c r="EL260" s="235">
        <v>2119</v>
      </c>
      <c r="EM260" s="235">
        <v>665</v>
      </c>
      <c r="EN260" s="235">
        <v>-35</v>
      </c>
      <c r="EO260" s="235">
        <v>0</v>
      </c>
      <c r="EP260" s="235">
        <v>116</v>
      </c>
      <c r="EQ260" s="235">
        <v>34740</v>
      </c>
      <c r="ER260" s="235">
        <v>0</v>
      </c>
      <c r="ES260" s="235">
        <v>9254673</v>
      </c>
      <c r="ET260" s="254"/>
      <c r="EU260" s="254"/>
      <c r="EV260" s="254"/>
      <c r="EW260" s="254"/>
      <c r="EY260" s="397">
        <v>27.825183584272292</v>
      </c>
      <c r="EZ260" s="226">
        <v>-0.573760309547653</v>
      </c>
      <c r="FA260" s="397">
        <v>-4.2198770835714727</v>
      </c>
      <c r="FB260" s="226">
        <v>6.0356373013229034E-2</v>
      </c>
      <c r="FC260" s="221">
        <v>-0.33213724043480936</v>
      </c>
      <c r="FD260" s="226">
        <v>-0.79979822706107717</v>
      </c>
      <c r="FE260" s="221">
        <v>1881.1490491895599</v>
      </c>
      <c r="FF260" s="226">
        <v>-0.52577750837051307</v>
      </c>
      <c r="FG260" s="221">
        <v>-0.19685616380624701</v>
      </c>
      <c r="FH260" s="226">
        <v>0</v>
      </c>
      <c r="FI260" s="232"/>
      <c r="FJ260" s="393">
        <v>222.5</v>
      </c>
      <c r="FK260" s="430"/>
      <c r="FL260" s="468">
        <v>0.52105401383174299</v>
      </c>
      <c r="FM260" s="469">
        <v>0</v>
      </c>
      <c r="FN260" s="472">
        <v>14.559572791735972</v>
      </c>
      <c r="FO260" s="386">
        <v>75758.321679676068</v>
      </c>
      <c r="FQ260" s="390">
        <v>431.26</v>
      </c>
      <c r="FR260" s="391">
        <v>1642094.3266666667</v>
      </c>
      <c r="FS260" s="392">
        <v>1.9235673192192235E-3</v>
      </c>
      <c r="FT260" s="278">
        <v>30777.077107507575</v>
      </c>
      <c r="FV260" s="555">
        <v>0</v>
      </c>
      <c r="FW260" s="551">
        <v>0</v>
      </c>
      <c r="FX260" s="547">
        <v>11246</v>
      </c>
      <c r="FY260" s="545">
        <v>15116</v>
      </c>
      <c r="FZ260" s="555">
        <v>0</v>
      </c>
    </row>
    <row r="261" spans="1:182" x14ac:dyDescent="0.2">
      <c r="A261" s="65">
        <v>258</v>
      </c>
      <c r="B261" s="65">
        <v>748</v>
      </c>
      <c r="C261" s="66">
        <v>5518</v>
      </c>
      <c r="D261" s="67" t="s">
        <v>303</v>
      </c>
      <c r="E261" s="75">
        <v>371</v>
      </c>
      <c r="F261" s="220">
        <v>671.33333333333337</v>
      </c>
      <c r="G261" s="220">
        <v>1555080.3333333333</v>
      </c>
      <c r="H261" s="214">
        <v>1.8999999999999997</v>
      </c>
      <c r="I261" s="220">
        <v>818463.33333333337</v>
      </c>
      <c r="J261" s="220">
        <v>114526</v>
      </c>
      <c r="K261" s="209">
        <v>0</v>
      </c>
      <c r="L261" s="216">
        <v>1.65</v>
      </c>
      <c r="M261" s="220">
        <v>1350464.5</v>
      </c>
      <c r="N261" s="220">
        <v>145010.54333333331</v>
      </c>
      <c r="O261" s="220">
        <v>816.66666666666663</v>
      </c>
      <c r="P261" s="220">
        <v>1496291.71</v>
      </c>
      <c r="Q261" s="221">
        <v>2228.8357149950348</v>
      </c>
      <c r="R261" s="221">
        <v>2681.4037114060652</v>
      </c>
      <c r="S261" s="221">
        <v>83.121974714739451</v>
      </c>
      <c r="T261" s="381">
        <v>2228.8357149950348</v>
      </c>
      <c r="U261" s="222">
        <v>2746.534559255173</v>
      </c>
      <c r="V261" s="222">
        <v>81.150834511962884</v>
      </c>
      <c r="W261" s="223">
        <v>112414.8731885239</v>
      </c>
      <c r="X261" s="224">
        <v>167.45015867208127</v>
      </c>
      <c r="Y261" s="225">
        <v>89.366844070285836</v>
      </c>
      <c r="Z261" s="223">
        <v>0</v>
      </c>
      <c r="AA261" s="224">
        <v>0</v>
      </c>
      <c r="AB261" s="226">
        <v>89.366844070285836</v>
      </c>
      <c r="AC261" s="227">
        <v>0</v>
      </c>
      <c r="AD261" s="228">
        <v>0</v>
      </c>
      <c r="AE261" s="229">
        <v>0</v>
      </c>
      <c r="AF261" s="230">
        <v>0</v>
      </c>
      <c r="AG261" s="231">
        <v>89.366844070285836</v>
      </c>
      <c r="AH261" s="223">
        <v>112414.8731885239</v>
      </c>
      <c r="AI261" s="224">
        <v>167.45015867208127</v>
      </c>
      <c r="AJ261" s="226">
        <v>89.366844070285836</v>
      </c>
      <c r="AK261" s="232">
        <v>0</v>
      </c>
      <c r="AL261" s="444">
        <v>0.61817279046673279</v>
      </c>
      <c r="AM261" s="232">
        <v>1129.8130606782368</v>
      </c>
      <c r="AN261" s="232">
        <v>15.680734856007943</v>
      </c>
      <c r="AO261" s="232">
        <v>18346.296121982083</v>
      </c>
      <c r="AP261" s="223">
        <v>19476.109182660319</v>
      </c>
      <c r="AQ261" s="224">
        <v>83.121974714739451</v>
      </c>
      <c r="AR261" s="224">
        <v>0</v>
      </c>
      <c r="AS261" s="233">
        <v>0</v>
      </c>
      <c r="AT261" s="234">
        <v>19476.109182660319</v>
      </c>
      <c r="AU261" s="254"/>
      <c r="AV261" s="221">
        <v>534.91</v>
      </c>
      <c r="AW261" s="221">
        <v>359102.91333333333</v>
      </c>
      <c r="AX261" s="271">
        <v>4.2440566348705684E-4</v>
      </c>
      <c r="AY261" s="298">
        <v>6684.3891999211455</v>
      </c>
      <c r="AZ261" s="213"/>
      <c r="BA261" s="221">
        <v>98.625150418510202</v>
      </c>
      <c r="BB261" s="272">
        <v>1.1117431523276111</v>
      </c>
      <c r="BC261" s="221">
        <v>1.3125376310060943E-2</v>
      </c>
      <c r="BD261" s="272">
        <v>0.40096212569208356</v>
      </c>
      <c r="BE261" s="221">
        <v>0.23696936086709411</v>
      </c>
      <c r="BF261" s="272">
        <v>0.50547845512603351</v>
      </c>
      <c r="BG261" s="221">
        <v>1111.7143643155678</v>
      </c>
      <c r="BH261" s="272">
        <v>-0.72253728863947109</v>
      </c>
      <c r="BI261" s="221">
        <v>0.68518025544629979</v>
      </c>
      <c r="BJ261" s="445">
        <v>0</v>
      </c>
      <c r="BL261" s="412">
        <v>79.680000000000007</v>
      </c>
      <c r="BM261" s="425"/>
      <c r="BN261" s="235">
        <v>673</v>
      </c>
      <c r="BO261" s="302">
        <v>1.9</v>
      </c>
      <c r="BP261" s="232">
        <v>1.9</v>
      </c>
      <c r="BQ261" s="71">
        <v>112569970</v>
      </c>
      <c r="BR261" s="235">
        <v>677</v>
      </c>
      <c r="BS261" s="302">
        <v>1.9</v>
      </c>
      <c r="BT261" s="232">
        <v>1.9</v>
      </c>
      <c r="BU261" s="71">
        <v>123530540</v>
      </c>
      <c r="BV261" s="235">
        <v>681</v>
      </c>
      <c r="BW261" s="302">
        <v>1.9</v>
      </c>
      <c r="BX261" s="232">
        <v>1.9</v>
      </c>
      <c r="BY261" s="71">
        <v>127169440</v>
      </c>
      <c r="BZ261" s="463">
        <v>-11209</v>
      </c>
      <c r="CA261" s="235">
        <v>1162461</v>
      </c>
      <c r="CB261" s="235">
        <v>21894</v>
      </c>
      <c r="CC261" s="235">
        <v>-55368</v>
      </c>
      <c r="CD261" s="235">
        <v>-71</v>
      </c>
      <c r="CE261" s="235">
        <v>12500</v>
      </c>
      <c r="CF261" s="235">
        <v>145271</v>
      </c>
      <c r="CG261" s="235">
        <v>10504</v>
      </c>
      <c r="CH261" s="235">
        <v>-16393</v>
      </c>
      <c r="CI261" s="235">
        <v>23085</v>
      </c>
      <c r="CJ261" s="235">
        <v>134</v>
      </c>
      <c r="CK261" s="235">
        <v>28446</v>
      </c>
      <c r="CL261" s="235">
        <v>3810</v>
      </c>
      <c r="CM261" s="235">
        <v>-860</v>
      </c>
      <c r="CN261" s="235">
        <v>0</v>
      </c>
      <c r="CO261" s="235">
        <v>0</v>
      </c>
      <c r="CP261" s="235">
        <v>1514</v>
      </c>
      <c r="CQ261" s="235">
        <v>1363</v>
      </c>
      <c r="CR261" s="235">
        <v>-11</v>
      </c>
      <c r="CS261" s="235">
        <v>0</v>
      </c>
      <c r="CT261" s="235">
        <v>1136</v>
      </c>
      <c r="CU261" s="235">
        <v>31</v>
      </c>
      <c r="CV261" s="235">
        <v>0</v>
      </c>
      <c r="CW261" s="235">
        <v>1328237</v>
      </c>
      <c r="CX261" s="463">
        <v>13817</v>
      </c>
      <c r="CY261" s="544">
        <v>1552551</v>
      </c>
      <c r="CZ261" s="544">
        <v>28683</v>
      </c>
      <c r="DA261" s="544">
        <v>-46722</v>
      </c>
      <c r="DB261" s="544">
        <v>-26</v>
      </c>
      <c r="DC261" s="544">
        <v>3800</v>
      </c>
      <c r="DD261" s="544">
        <v>156638</v>
      </c>
      <c r="DE261" s="544">
        <v>10567</v>
      </c>
      <c r="DF261" s="544">
        <v>-13070</v>
      </c>
      <c r="DG261" s="544">
        <v>10996</v>
      </c>
      <c r="DH261" s="544">
        <v>147</v>
      </c>
      <c r="DI261" s="544">
        <v>37714</v>
      </c>
      <c r="DJ261" s="544">
        <v>1205</v>
      </c>
      <c r="DK261" s="544">
        <v>-106</v>
      </c>
      <c r="DL261" s="544">
        <v>0</v>
      </c>
      <c r="DM261" s="544">
        <v>0</v>
      </c>
      <c r="DN261" s="544">
        <v>105</v>
      </c>
      <c r="DO261" s="544">
        <v>1905</v>
      </c>
      <c r="DP261" s="544">
        <v>0</v>
      </c>
      <c r="DQ261" s="544">
        <v>0</v>
      </c>
      <c r="DR261" s="544">
        <v>54</v>
      </c>
      <c r="DS261" s="544">
        <v>783</v>
      </c>
      <c r="DT261" s="544">
        <v>0</v>
      </c>
      <c r="DU261" s="544">
        <v>1759041</v>
      </c>
      <c r="DV261" s="463">
        <v>-9262</v>
      </c>
      <c r="DW261" s="235">
        <v>1546584</v>
      </c>
      <c r="DX261" s="235">
        <v>15592</v>
      </c>
      <c r="DY261" s="235">
        <v>-77782</v>
      </c>
      <c r="DZ261" s="235">
        <v>-74</v>
      </c>
      <c r="EA261" s="235">
        <v>-8700</v>
      </c>
      <c r="EB261" s="235">
        <v>181039</v>
      </c>
      <c r="EC261" s="235">
        <v>5395</v>
      </c>
      <c r="ED261" s="235">
        <v>-14205</v>
      </c>
      <c r="EE261" s="235">
        <v>17812</v>
      </c>
      <c r="EF261" s="235">
        <v>122</v>
      </c>
      <c r="EG261" s="235">
        <v>23875</v>
      </c>
      <c r="EH261" s="235">
        <v>1210</v>
      </c>
      <c r="EI261" s="235">
        <v>0</v>
      </c>
      <c r="EJ261" s="235">
        <v>0</v>
      </c>
      <c r="EK261" s="235">
        <v>0</v>
      </c>
      <c r="EL261" s="235">
        <v>1374</v>
      </c>
      <c r="EM261" s="235">
        <v>339</v>
      </c>
      <c r="EN261" s="235">
        <v>-4</v>
      </c>
      <c r="EO261" s="235">
        <v>0</v>
      </c>
      <c r="EP261" s="235">
        <v>0</v>
      </c>
      <c r="EQ261" s="235">
        <v>964</v>
      </c>
      <c r="ER261" s="235">
        <v>0</v>
      </c>
      <c r="ES261" s="235">
        <v>1684279</v>
      </c>
      <c r="ET261" s="254"/>
      <c r="EU261" s="254"/>
      <c r="EV261" s="254"/>
      <c r="EW261" s="254"/>
      <c r="EY261" s="397">
        <v>89.903566217544764</v>
      </c>
      <c r="EZ261" s="226">
        <v>0.88916985228281908</v>
      </c>
      <c r="FA261" s="397">
        <v>-0.67753532181305098</v>
      </c>
      <c r="FB261" s="226">
        <v>0.30853063728156732</v>
      </c>
      <c r="FC261" s="221">
        <v>8.1022744134670588E-4</v>
      </c>
      <c r="FD261" s="226">
        <v>2.73336586107704E-2</v>
      </c>
      <c r="FE261" s="221">
        <v>1129.4671390036895</v>
      </c>
      <c r="FF261" s="226">
        <v>-0.7400276302351616</v>
      </c>
      <c r="FG261" s="221">
        <v>0.49126544460257959</v>
      </c>
      <c r="FH261" s="226">
        <v>0</v>
      </c>
      <c r="FI261" s="232"/>
      <c r="FJ261" s="393">
        <v>79.680000000000007</v>
      </c>
      <c r="FK261" s="430"/>
      <c r="FL261" s="468">
        <v>0.61299852289512557</v>
      </c>
      <c r="FM261" s="469">
        <v>1310.0753695482367</v>
      </c>
      <c r="FN261" s="472">
        <v>15.549483013293944</v>
      </c>
      <c r="FO261" s="386">
        <v>18743.517895509955</v>
      </c>
      <c r="FQ261" s="390">
        <v>645.89</v>
      </c>
      <c r="FR261" s="391">
        <v>437267.52999999997</v>
      </c>
      <c r="FS261" s="392">
        <v>5.1221998444578472E-4</v>
      </c>
      <c r="FT261" s="278">
        <v>8195.519751132555</v>
      </c>
      <c r="FV261" s="555">
        <v>0</v>
      </c>
      <c r="FW261" s="551">
        <v>0</v>
      </c>
      <c r="FX261" s="547">
        <v>2450</v>
      </c>
      <c r="FY261" s="545">
        <v>2545</v>
      </c>
      <c r="FZ261" s="555">
        <v>0</v>
      </c>
    </row>
    <row r="262" spans="1:182" x14ac:dyDescent="0.2">
      <c r="A262" s="65">
        <v>259</v>
      </c>
      <c r="B262" s="65">
        <v>592</v>
      </c>
      <c r="C262" s="66">
        <v>1222</v>
      </c>
      <c r="D262" s="67" t="s">
        <v>65</v>
      </c>
      <c r="E262" s="75"/>
      <c r="F262" s="220">
        <v>623</v>
      </c>
      <c r="G262" s="220">
        <v>1167089</v>
      </c>
      <c r="H262" s="214">
        <v>1.75</v>
      </c>
      <c r="I262" s="220">
        <v>666908</v>
      </c>
      <c r="J262" s="220">
        <v>174756.33333333334</v>
      </c>
      <c r="K262" s="209">
        <v>0</v>
      </c>
      <c r="L262" s="216">
        <v>1.65</v>
      </c>
      <c r="M262" s="220">
        <v>1100398.2</v>
      </c>
      <c r="N262" s="220">
        <v>144932.97666666668</v>
      </c>
      <c r="O262" s="220">
        <v>128</v>
      </c>
      <c r="P262" s="220">
        <v>1245459.1766666668</v>
      </c>
      <c r="Q262" s="221">
        <v>1999.1319047619049</v>
      </c>
      <c r="R262" s="221">
        <v>2681.4037114060652</v>
      </c>
      <c r="S262" s="221">
        <v>74.555423946721064</v>
      </c>
      <c r="T262" s="381">
        <v>1999.1319047619049</v>
      </c>
      <c r="U262" s="222">
        <v>2746.534559255173</v>
      </c>
      <c r="V262" s="222">
        <v>72.787429454521231</v>
      </c>
      <c r="W262" s="223">
        <v>157270.47414954539</v>
      </c>
      <c r="X262" s="224">
        <v>252.44056845833933</v>
      </c>
      <c r="Y262" s="225">
        <v>83.969917086434279</v>
      </c>
      <c r="Z262" s="223">
        <v>33913</v>
      </c>
      <c r="AA262" s="224">
        <v>54.434991974317818</v>
      </c>
      <c r="AB262" s="226">
        <v>86.000010195605569</v>
      </c>
      <c r="AC262" s="227">
        <v>0</v>
      </c>
      <c r="AD262" s="228">
        <v>0</v>
      </c>
      <c r="AE262" s="229">
        <v>33913</v>
      </c>
      <c r="AF262" s="230">
        <v>54.434991974317818</v>
      </c>
      <c r="AG262" s="231">
        <v>86.000010195605569</v>
      </c>
      <c r="AH262" s="223">
        <v>191183.47414954539</v>
      </c>
      <c r="AI262" s="224">
        <v>306.87556043265715</v>
      </c>
      <c r="AJ262" s="226">
        <v>86.000010195605569</v>
      </c>
      <c r="AK262" s="232">
        <v>0</v>
      </c>
      <c r="AL262" s="444">
        <v>1.1332263242375602</v>
      </c>
      <c r="AM262" s="232">
        <v>22349.528180194917</v>
      </c>
      <c r="AN262" s="232">
        <v>21.460674157303369</v>
      </c>
      <c r="AO262" s="232">
        <v>46003.018863046556</v>
      </c>
      <c r="AP262" s="223">
        <v>68352.547043241473</v>
      </c>
      <c r="AQ262" s="224">
        <v>74.555423946721064</v>
      </c>
      <c r="AR262" s="224">
        <v>0</v>
      </c>
      <c r="AS262" s="233">
        <v>0</v>
      </c>
      <c r="AT262" s="234">
        <v>68352.547043241473</v>
      </c>
      <c r="AU262" s="254"/>
      <c r="AV262" s="221">
        <v>292.16000000000003</v>
      </c>
      <c r="AW262" s="221">
        <v>182015.68000000002</v>
      </c>
      <c r="AX262" s="271">
        <v>2.1511517330337774E-4</v>
      </c>
      <c r="AY262" s="298">
        <v>3388.0639795281995</v>
      </c>
      <c r="AZ262" s="213"/>
      <c r="BA262" s="221">
        <v>13.837012804015911</v>
      </c>
      <c r="BB262" s="272">
        <v>-0.91599008609093358</v>
      </c>
      <c r="BC262" s="221">
        <v>-6.7734344577481158</v>
      </c>
      <c r="BD262" s="272">
        <v>-0.25794227500613021</v>
      </c>
      <c r="BE262" s="221">
        <v>-0.50737107640919576</v>
      </c>
      <c r="BF262" s="272">
        <v>-1.2029233220377198</v>
      </c>
      <c r="BG262" s="221">
        <v>1767.5360475795417</v>
      </c>
      <c r="BH262" s="272">
        <v>-0.53491716791566957</v>
      </c>
      <c r="BI262" s="221">
        <v>-0.46048462880477847</v>
      </c>
      <c r="BJ262" s="445">
        <v>0</v>
      </c>
      <c r="BL262" s="412">
        <v>89.29</v>
      </c>
      <c r="BM262" s="425"/>
      <c r="BN262" s="235">
        <v>625</v>
      </c>
      <c r="BO262" s="302">
        <v>1.75</v>
      </c>
      <c r="BP262" s="232">
        <v>1.75</v>
      </c>
      <c r="BQ262" s="71">
        <v>109863333</v>
      </c>
      <c r="BR262" s="235">
        <v>631</v>
      </c>
      <c r="BS262" s="302">
        <v>1.75</v>
      </c>
      <c r="BT262" s="232">
        <v>1.75</v>
      </c>
      <c r="BU262" s="71">
        <v>130778933</v>
      </c>
      <c r="BV262" s="235">
        <v>632</v>
      </c>
      <c r="BW262" s="302">
        <v>1.75</v>
      </c>
      <c r="BX262" s="232">
        <v>1.75</v>
      </c>
      <c r="BY262" s="71">
        <v>141241110</v>
      </c>
      <c r="BZ262" s="463">
        <v>-11874</v>
      </c>
      <c r="CA262" s="235">
        <v>1068074</v>
      </c>
      <c r="CB262" s="235">
        <v>15243</v>
      </c>
      <c r="CC262" s="235">
        <v>-22430</v>
      </c>
      <c r="CD262" s="235">
        <v>-1841</v>
      </c>
      <c r="CE262" s="235">
        <v>0</v>
      </c>
      <c r="CF262" s="235">
        <v>113913</v>
      </c>
      <c r="CG262" s="235">
        <v>6494</v>
      </c>
      <c r="CH262" s="235">
        <v>-7120</v>
      </c>
      <c r="CI262" s="235">
        <v>21363</v>
      </c>
      <c r="CJ262" s="235">
        <v>265</v>
      </c>
      <c r="CK262" s="235">
        <v>7818</v>
      </c>
      <c r="CL262" s="235">
        <v>9486</v>
      </c>
      <c r="CM262" s="235">
        <v>0</v>
      </c>
      <c r="CN262" s="235">
        <v>0</v>
      </c>
      <c r="CO262" s="235">
        <v>0</v>
      </c>
      <c r="CP262" s="235">
        <v>197</v>
      </c>
      <c r="CQ262" s="235">
        <v>161</v>
      </c>
      <c r="CR262" s="235">
        <v>0</v>
      </c>
      <c r="CS262" s="235">
        <v>0</v>
      </c>
      <c r="CT262" s="235">
        <v>0</v>
      </c>
      <c r="CU262" s="235">
        <v>807</v>
      </c>
      <c r="CV262" s="235">
        <v>0</v>
      </c>
      <c r="CW262" s="235">
        <v>1200556</v>
      </c>
      <c r="CX262" s="463">
        <v>-3904</v>
      </c>
      <c r="CY262" s="544">
        <v>1062788</v>
      </c>
      <c r="CZ262" s="544">
        <v>17340</v>
      </c>
      <c r="DA262" s="544">
        <v>-19455</v>
      </c>
      <c r="DB262" s="544">
        <v>-1337</v>
      </c>
      <c r="DC262" s="544">
        <v>0</v>
      </c>
      <c r="DD262" s="544">
        <v>99266</v>
      </c>
      <c r="DE262" s="544">
        <v>6335</v>
      </c>
      <c r="DF262" s="544">
        <v>-12026</v>
      </c>
      <c r="DG262" s="544">
        <v>26587</v>
      </c>
      <c r="DH262" s="544">
        <v>0</v>
      </c>
      <c r="DI262" s="544">
        <v>7933</v>
      </c>
      <c r="DJ262" s="544">
        <v>2393</v>
      </c>
      <c r="DK262" s="544">
        <v>0</v>
      </c>
      <c r="DL262" s="544">
        <v>0</v>
      </c>
      <c r="DM262" s="544">
        <v>0</v>
      </c>
      <c r="DN262" s="544">
        <v>517</v>
      </c>
      <c r="DO262" s="544">
        <v>86</v>
      </c>
      <c r="DP262" s="544">
        <v>0</v>
      </c>
      <c r="DQ262" s="544">
        <v>0</v>
      </c>
      <c r="DR262" s="544">
        <v>0</v>
      </c>
      <c r="DS262" s="544">
        <v>237</v>
      </c>
      <c r="DT262" s="544">
        <v>0</v>
      </c>
      <c r="DU262" s="544">
        <v>1186760</v>
      </c>
      <c r="DV262" s="463">
        <v>-8408</v>
      </c>
      <c r="DW262" s="235">
        <v>1084212</v>
      </c>
      <c r="DX262" s="235">
        <v>14814</v>
      </c>
      <c r="DY262" s="235">
        <v>-20096</v>
      </c>
      <c r="DZ262" s="235">
        <v>-2108</v>
      </c>
      <c r="EA262" s="235">
        <v>0</v>
      </c>
      <c r="EB262" s="235">
        <v>145707</v>
      </c>
      <c r="EC262" s="235">
        <v>8814</v>
      </c>
      <c r="ED262" s="235">
        <v>-7850</v>
      </c>
      <c r="EE262" s="235">
        <v>15604</v>
      </c>
      <c r="EF262" s="235">
        <v>133</v>
      </c>
      <c r="EG262" s="235">
        <v>7416</v>
      </c>
      <c r="EH262" s="235">
        <v>609</v>
      </c>
      <c r="EI262" s="235">
        <v>-8</v>
      </c>
      <c r="EJ262" s="235">
        <v>0</v>
      </c>
      <c r="EK262" s="235">
        <v>0</v>
      </c>
      <c r="EL262" s="235">
        <v>1881</v>
      </c>
      <c r="EM262" s="235">
        <v>85</v>
      </c>
      <c r="EN262" s="235">
        <v>-12</v>
      </c>
      <c r="EO262" s="235">
        <v>0</v>
      </c>
      <c r="EP262" s="235">
        <v>0</v>
      </c>
      <c r="EQ262" s="235">
        <v>2</v>
      </c>
      <c r="ER262" s="235">
        <v>0</v>
      </c>
      <c r="ES262" s="235">
        <v>1240795</v>
      </c>
      <c r="ET262" s="254"/>
      <c r="EU262" s="254"/>
      <c r="EV262" s="254"/>
      <c r="EW262" s="254"/>
      <c r="EY262" s="397">
        <v>15.440174687628099</v>
      </c>
      <c r="EZ262" s="226">
        <v>-0.86562363299268918</v>
      </c>
      <c r="FA262" s="397">
        <v>-6.4946912914372561</v>
      </c>
      <c r="FB262" s="226">
        <v>-9.9015697880351292E-2</v>
      </c>
      <c r="FC262" s="221">
        <v>-0.49762563889435008</v>
      </c>
      <c r="FD262" s="226">
        <v>-1.2109163291082399</v>
      </c>
      <c r="FE262" s="221">
        <v>1666.3692434527209</v>
      </c>
      <c r="FF262" s="226">
        <v>-0.5869956897975539</v>
      </c>
      <c r="FG262" s="221">
        <v>-0.39713999254593163</v>
      </c>
      <c r="FH262" s="226">
        <v>0</v>
      </c>
      <c r="FI262" s="232"/>
      <c r="FJ262" s="393">
        <v>89.29</v>
      </c>
      <c r="FK262" s="430"/>
      <c r="FL262" s="468">
        <v>1.1218220338983049</v>
      </c>
      <c r="FM262" s="469">
        <v>22337.488786681613</v>
      </c>
      <c r="FN262" s="472">
        <v>21.244703389830509</v>
      </c>
      <c r="FO262" s="386">
        <v>45628.829921307828</v>
      </c>
      <c r="FQ262" s="390">
        <v>367.14</v>
      </c>
      <c r="FR262" s="391">
        <v>231053.44</v>
      </c>
      <c r="FS262" s="392">
        <v>2.7065853584633888E-4</v>
      </c>
      <c r="FT262" s="278">
        <v>4330.5365735414225</v>
      </c>
      <c r="FV262" s="555">
        <v>0</v>
      </c>
      <c r="FW262" s="551">
        <v>0</v>
      </c>
      <c r="FX262" s="547">
        <v>384</v>
      </c>
      <c r="FY262" s="545">
        <v>827</v>
      </c>
      <c r="FZ262" s="555">
        <v>0</v>
      </c>
    </row>
    <row r="263" spans="1:182" x14ac:dyDescent="0.2">
      <c r="A263" s="65">
        <v>260</v>
      </c>
      <c r="B263" s="65">
        <v>855</v>
      </c>
      <c r="C263" s="66">
        <v>2505</v>
      </c>
      <c r="D263" s="67" t="s">
        <v>405</v>
      </c>
      <c r="E263" s="75"/>
      <c r="F263" s="220">
        <v>6789.333333333333</v>
      </c>
      <c r="G263" s="220">
        <v>14671397.666666666</v>
      </c>
      <c r="H263" s="214">
        <v>1.86</v>
      </c>
      <c r="I263" s="220">
        <v>7887848.2078853035</v>
      </c>
      <c r="J263" s="220">
        <v>1707050.6666666667</v>
      </c>
      <c r="K263" s="209">
        <v>0</v>
      </c>
      <c r="L263" s="216">
        <v>1.65</v>
      </c>
      <c r="M263" s="220">
        <v>13014949.543010751</v>
      </c>
      <c r="N263" s="220">
        <v>1518450.2066666668</v>
      </c>
      <c r="O263" s="220">
        <v>16987.333333333332</v>
      </c>
      <c r="P263" s="220">
        <v>14550387.08301075</v>
      </c>
      <c r="Q263" s="221">
        <v>2143.124570357043</v>
      </c>
      <c r="R263" s="221">
        <v>2681.4037114060652</v>
      </c>
      <c r="S263" s="221">
        <v>79.925471917588979</v>
      </c>
      <c r="T263" s="381">
        <v>2143.124570357043</v>
      </c>
      <c r="U263" s="222">
        <v>2746.534559255173</v>
      </c>
      <c r="V263" s="222">
        <v>78.030133032013708</v>
      </c>
      <c r="W263" s="223">
        <v>1352185.9105359989</v>
      </c>
      <c r="X263" s="224">
        <v>199.16328218813811</v>
      </c>
      <c r="Y263" s="225">
        <v>87.353047308081045</v>
      </c>
      <c r="Z263" s="223">
        <v>0</v>
      </c>
      <c r="AA263" s="224">
        <v>0</v>
      </c>
      <c r="AB263" s="226">
        <v>87.353047308081045</v>
      </c>
      <c r="AC263" s="227">
        <v>0</v>
      </c>
      <c r="AD263" s="228">
        <v>0</v>
      </c>
      <c r="AE263" s="229">
        <v>0</v>
      </c>
      <c r="AF263" s="230">
        <v>0</v>
      </c>
      <c r="AG263" s="231">
        <v>87.353047308081045</v>
      </c>
      <c r="AH263" s="223">
        <v>1352185.9105359989</v>
      </c>
      <c r="AI263" s="224">
        <v>199.16328218813811</v>
      </c>
      <c r="AJ263" s="226">
        <v>87.353047308081045</v>
      </c>
      <c r="AK263" s="232">
        <v>0</v>
      </c>
      <c r="AL263" s="444">
        <v>0.6598586017282011</v>
      </c>
      <c r="AM263" s="232">
        <v>30213.842677559824</v>
      </c>
      <c r="AN263" s="232">
        <v>11.030832678711706</v>
      </c>
      <c r="AO263" s="232">
        <v>0</v>
      </c>
      <c r="AP263" s="223">
        <v>30213.842677559824</v>
      </c>
      <c r="AQ263" s="224">
        <v>79.925471917588979</v>
      </c>
      <c r="AR263" s="224">
        <v>0</v>
      </c>
      <c r="AS263" s="233">
        <v>0</v>
      </c>
      <c r="AT263" s="234">
        <v>30213.842677559824</v>
      </c>
      <c r="AU263" s="254"/>
      <c r="AV263" s="221">
        <v>530.35</v>
      </c>
      <c r="AW263" s="221">
        <v>3600722.9333333331</v>
      </c>
      <c r="AX263" s="271">
        <v>4.2555132493060296E-3</v>
      </c>
      <c r="AY263" s="298">
        <v>67024.333676569964</v>
      </c>
      <c r="AZ263" s="213"/>
      <c r="BA263" s="221">
        <v>61.318647624491653</v>
      </c>
      <c r="BB263" s="272">
        <v>0.21954717004843477</v>
      </c>
      <c r="BC263" s="221">
        <v>0.26944992366208281</v>
      </c>
      <c r="BD263" s="272">
        <v>0.42584857425909356</v>
      </c>
      <c r="BE263" s="221">
        <v>0.51129449116729742</v>
      </c>
      <c r="BF263" s="272">
        <v>1.1351064004254581</v>
      </c>
      <c r="BG263" s="221">
        <v>1039.3237753190504</v>
      </c>
      <c r="BH263" s="272">
        <v>-0.74324708124528649</v>
      </c>
      <c r="BI263" s="221">
        <v>0.63093730649456825</v>
      </c>
      <c r="BJ263" s="445">
        <v>0</v>
      </c>
      <c r="BL263" s="412">
        <v>610</v>
      </c>
      <c r="BM263" s="425"/>
      <c r="BN263" s="235">
        <v>6777</v>
      </c>
      <c r="BO263" s="302">
        <v>1.86</v>
      </c>
      <c r="BP263" s="232">
        <v>1.86</v>
      </c>
      <c r="BQ263" s="71">
        <v>1203500869</v>
      </c>
      <c r="BR263" s="235">
        <v>6779</v>
      </c>
      <c r="BS263" s="302">
        <v>1.86</v>
      </c>
      <c r="BT263" s="232">
        <v>1.86</v>
      </c>
      <c r="BU263" s="71">
        <v>1269222170</v>
      </c>
      <c r="BV263" s="235">
        <v>6800</v>
      </c>
      <c r="BW263" s="302">
        <v>1.86</v>
      </c>
      <c r="BX263" s="232">
        <v>1.86</v>
      </c>
      <c r="BY263" s="71">
        <v>1302496900</v>
      </c>
      <c r="BZ263" s="463">
        <v>-208766</v>
      </c>
      <c r="CA263" s="235">
        <v>12509919</v>
      </c>
      <c r="CB263" s="235">
        <v>145803</v>
      </c>
      <c r="CC263" s="235">
        <v>-236992</v>
      </c>
      <c r="CD263" s="235">
        <v>-1982</v>
      </c>
      <c r="CE263" s="235">
        <v>0</v>
      </c>
      <c r="CF263" s="235">
        <v>1033950</v>
      </c>
      <c r="CG263" s="235">
        <v>51043</v>
      </c>
      <c r="CH263" s="235">
        <v>-47026</v>
      </c>
      <c r="CI263" s="235">
        <v>31175</v>
      </c>
      <c r="CJ263" s="235">
        <v>0</v>
      </c>
      <c r="CK263" s="235">
        <v>385806</v>
      </c>
      <c r="CL263" s="235">
        <v>258337</v>
      </c>
      <c r="CM263" s="235">
        <v>-75606</v>
      </c>
      <c r="CN263" s="235">
        <v>0</v>
      </c>
      <c r="CO263" s="235">
        <v>-196000</v>
      </c>
      <c r="CP263" s="235">
        <v>8939</v>
      </c>
      <c r="CQ263" s="235">
        <v>1406</v>
      </c>
      <c r="CR263" s="235">
        <v>-2862</v>
      </c>
      <c r="CS263" s="235">
        <v>0</v>
      </c>
      <c r="CT263" s="235">
        <v>1764</v>
      </c>
      <c r="CU263" s="235">
        <v>18436</v>
      </c>
      <c r="CV263" s="235">
        <v>0</v>
      </c>
      <c r="CW263" s="235">
        <v>13677344</v>
      </c>
      <c r="CX263" s="463">
        <v>-189681</v>
      </c>
      <c r="CY263" s="544">
        <v>12743038</v>
      </c>
      <c r="CZ263" s="544">
        <v>224786</v>
      </c>
      <c r="DA263" s="544">
        <v>-163217</v>
      </c>
      <c r="DB263" s="544">
        <v>-1926</v>
      </c>
      <c r="DC263" s="544">
        <v>0</v>
      </c>
      <c r="DD263" s="544">
        <v>1106447</v>
      </c>
      <c r="DE263" s="544">
        <v>59499</v>
      </c>
      <c r="DF263" s="544">
        <v>-25374</v>
      </c>
      <c r="DG263" s="544">
        <v>113587</v>
      </c>
      <c r="DH263" s="544">
        <v>3334</v>
      </c>
      <c r="DI263" s="544">
        <v>1491697</v>
      </c>
      <c r="DJ263" s="544">
        <v>45288</v>
      </c>
      <c r="DK263" s="544">
        <v>-312234</v>
      </c>
      <c r="DL263" s="544">
        <v>0</v>
      </c>
      <c r="DM263" s="544">
        <v>-42000</v>
      </c>
      <c r="DN263" s="544">
        <v>5073</v>
      </c>
      <c r="DO263" s="544">
        <v>725</v>
      </c>
      <c r="DP263" s="544">
        <v>-1062</v>
      </c>
      <c r="DQ263" s="544">
        <v>0</v>
      </c>
      <c r="DR263" s="544">
        <v>71</v>
      </c>
      <c r="DS263" s="544">
        <v>31291</v>
      </c>
      <c r="DT263" s="544">
        <v>0</v>
      </c>
      <c r="DU263" s="544">
        <v>15089342</v>
      </c>
      <c r="DV263" s="463">
        <v>-166953</v>
      </c>
      <c r="DW263" s="235">
        <v>13086131</v>
      </c>
      <c r="DX263" s="235">
        <v>199622</v>
      </c>
      <c r="DY263" s="235">
        <v>-142575</v>
      </c>
      <c r="DZ263" s="235">
        <v>-1948</v>
      </c>
      <c r="EA263" s="235">
        <v>0</v>
      </c>
      <c r="EB263" s="235">
        <v>1262524</v>
      </c>
      <c r="EC263" s="235">
        <v>51045</v>
      </c>
      <c r="ED263" s="235">
        <v>-36059</v>
      </c>
      <c r="EE263" s="235">
        <v>114915</v>
      </c>
      <c r="EF263" s="235">
        <v>3787</v>
      </c>
      <c r="EG263" s="235">
        <v>474177</v>
      </c>
      <c r="EH263" s="235">
        <v>120517</v>
      </c>
      <c r="EI263" s="235">
        <v>-148056</v>
      </c>
      <c r="EJ263" s="235">
        <v>0</v>
      </c>
      <c r="EK263" s="235">
        <v>0</v>
      </c>
      <c r="EL263" s="235">
        <v>4204</v>
      </c>
      <c r="EM263" s="235">
        <v>1994</v>
      </c>
      <c r="EN263" s="235">
        <v>-938</v>
      </c>
      <c r="EO263" s="235">
        <v>0</v>
      </c>
      <c r="EP263" s="235">
        <v>4</v>
      </c>
      <c r="EQ263" s="235">
        <v>15112</v>
      </c>
      <c r="ER263" s="235">
        <v>0</v>
      </c>
      <c r="ES263" s="235">
        <v>14837503</v>
      </c>
      <c r="ET263" s="254"/>
      <c r="EU263" s="254"/>
      <c r="EV263" s="254"/>
      <c r="EW263" s="254"/>
      <c r="EY263" s="397">
        <v>70.372307671442144</v>
      </c>
      <c r="EZ263" s="226">
        <v>0.42889904602814144</v>
      </c>
      <c r="FA263" s="397">
        <v>0.53044167423192701</v>
      </c>
      <c r="FB263" s="226">
        <v>0.39316075555048446</v>
      </c>
      <c r="FC263" s="221">
        <v>0.48976320774661392</v>
      </c>
      <c r="FD263" s="226">
        <v>1.2420255833897196</v>
      </c>
      <c r="FE263" s="221">
        <v>981.77368056480691</v>
      </c>
      <c r="FF263" s="226">
        <v>-0.78212434832874644</v>
      </c>
      <c r="FG263" s="221">
        <v>0.71155243332427298</v>
      </c>
      <c r="FH263" s="226">
        <v>0</v>
      </c>
      <c r="FI263" s="232"/>
      <c r="FJ263" s="393">
        <v>610</v>
      </c>
      <c r="FK263" s="430"/>
      <c r="FL263" s="468">
        <v>0.66024759284731782</v>
      </c>
      <c r="FM263" s="469">
        <v>34275.214073205068</v>
      </c>
      <c r="FN263" s="472">
        <v>11.037335429357437</v>
      </c>
      <c r="FO263" s="386">
        <v>0</v>
      </c>
      <c r="FQ263" s="390">
        <v>503.64</v>
      </c>
      <c r="FR263" s="391">
        <v>3417365.28</v>
      </c>
      <c r="FS263" s="392">
        <v>4.0031392007706694E-3</v>
      </c>
      <c r="FT263" s="278">
        <v>64050.227212330712</v>
      </c>
      <c r="FV263" s="555">
        <v>0</v>
      </c>
      <c r="FW263" s="551">
        <v>0</v>
      </c>
      <c r="FX263" s="547">
        <v>50962</v>
      </c>
      <c r="FY263" s="545">
        <v>47322</v>
      </c>
      <c r="FZ263" s="555">
        <v>0</v>
      </c>
    </row>
    <row r="264" spans="1:182" x14ac:dyDescent="0.2">
      <c r="A264" s="65">
        <v>261</v>
      </c>
      <c r="B264" s="65">
        <v>341</v>
      </c>
      <c r="C264" s="66">
        <v>4121</v>
      </c>
      <c r="D264" s="67" t="s">
        <v>194</v>
      </c>
      <c r="E264" s="75"/>
      <c r="F264" s="220">
        <v>525.33333333333337</v>
      </c>
      <c r="G264" s="220">
        <v>1093152</v>
      </c>
      <c r="H264" s="214">
        <v>1.6000000000000003</v>
      </c>
      <c r="I264" s="220">
        <v>683220</v>
      </c>
      <c r="J264" s="220">
        <v>91620</v>
      </c>
      <c r="K264" s="209">
        <v>0</v>
      </c>
      <c r="L264" s="216">
        <v>1.65</v>
      </c>
      <c r="M264" s="220">
        <v>1127313</v>
      </c>
      <c r="N264" s="220">
        <v>111469.51666666666</v>
      </c>
      <c r="O264" s="220">
        <v>2025.6666666666667</v>
      </c>
      <c r="P264" s="220">
        <v>1240808.1833333333</v>
      </c>
      <c r="Q264" s="221">
        <v>2361.9445114213195</v>
      </c>
      <c r="R264" s="221">
        <v>2681.4037114060652</v>
      </c>
      <c r="S264" s="221">
        <v>88.086120764812804</v>
      </c>
      <c r="T264" s="381">
        <v>2361.9445114213195</v>
      </c>
      <c r="U264" s="222">
        <v>2746.534559255173</v>
      </c>
      <c r="V264" s="222">
        <v>85.99726165695327</v>
      </c>
      <c r="W264" s="223">
        <v>62094.349565035031</v>
      </c>
      <c r="X264" s="224">
        <v>118.19990399435602</v>
      </c>
      <c r="Y264" s="225">
        <v>92.494256081832077</v>
      </c>
      <c r="Z264" s="223">
        <v>0</v>
      </c>
      <c r="AA264" s="224">
        <v>0</v>
      </c>
      <c r="AB264" s="226">
        <v>92.494256081832077</v>
      </c>
      <c r="AC264" s="227">
        <v>0</v>
      </c>
      <c r="AD264" s="228">
        <v>0</v>
      </c>
      <c r="AE264" s="229">
        <v>0</v>
      </c>
      <c r="AF264" s="230">
        <v>0</v>
      </c>
      <c r="AG264" s="231">
        <v>92.494256081832077</v>
      </c>
      <c r="AH264" s="223">
        <v>62094.349565035031</v>
      </c>
      <c r="AI264" s="224">
        <v>118.19990399435602</v>
      </c>
      <c r="AJ264" s="226">
        <v>92.494256081832077</v>
      </c>
      <c r="AK264" s="232">
        <v>0</v>
      </c>
      <c r="AL264" s="444">
        <v>0.72144670050761417</v>
      </c>
      <c r="AM264" s="232">
        <v>4485.6280096908358</v>
      </c>
      <c r="AN264" s="232">
        <v>18.890862944162436</v>
      </c>
      <c r="AO264" s="232">
        <v>27927.27122292043</v>
      </c>
      <c r="AP264" s="223">
        <v>32412.899232611264</v>
      </c>
      <c r="AQ264" s="224">
        <v>88.086120764812804</v>
      </c>
      <c r="AR264" s="224">
        <v>0</v>
      </c>
      <c r="AS264" s="233">
        <v>0</v>
      </c>
      <c r="AT264" s="234">
        <v>32412.899232611264</v>
      </c>
      <c r="AU264" s="254"/>
      <c r="AV264" s="221">
        <v>427.45</v>
      </c>
      <c r="AW264" s="221">
        <v>224553.73333333334</v>
      </c>
      <c r="AX264" s="271">
        <v>2.6538875805601176E-4</v>
      </c>
      <c r="AY264" s="298">
        <v>4179.872939382185</v>
      </c>
      <c r="AZ264" s="213"/>
      <c r="BA264" s="221">
        <v>14.984141608809383</v>
      </c>
      <c r="BB264" s="272">
        <v>-0.88855616347309063</v>
      </c>
      <c r="BC264" s="221">
        <v>-1.9982092327881666</v>
      </c>
      <c r="BD264" s="272">
        <v>0.20568244679489414</v>
      </c>
      <c r="BE264" s="221">
        <v>-0.26585985522444855</v>
      </c>
      <c r="BF264" s="272">
        <v>-0.64860949087358122</v>
      </c>
      <c r="BG264" s="221">
        <v>2854.8242503279939</v>
      </c>
      <c r="BH264" s="272">
        <v>-0.22386135950452998</v>
      </c>
      <c r="BI264" s="221">
        <v>-0.27690546201181193</v>
      </c>
      <c r="BJ264" s="445">
        <v>0</v>
      </c>
      <c r="BL264" s="412">
        <v>7.4</v>
      </c>
      <c r="BM264" s="425"/>
      <c r="BN264" s="235">
        <v>530</v>
      </c>
      <c r="BO264" s="302">
        <v>1.6</v>
      </c>
      <c r="BP264" s="232">
        <v>1.6</v>
      </c>
      <c r="BQ264" s="71">
        <v>91473940</v>
      </c>
      <c r="BR264" s="235">
        <v>528</v>
      </c>
      <c r="BS264" s="302">
        <v>1.6</v>
      </c>
      <c r="BT264" s="232">
        <v>1.6</v>
      </c>
      <c r="BU264" s="71">
        <v>87513140</v>
      </c>
      <c r="BV264" s="235">
        <v>528</v>
      </c>
      <c r="BW264" s="302">
        <v>1.6</v>
      </c>
      <c r="BX264" s="232">
        <v>1.6</v>
      </c>
      <c r="BY264" s="71">
        <v>87486560</v>
      </c>
      <c r="BZ264" s="463">
        <v>-5315</v>
      </c>
      <c r="CA264" s="235">
        <v>754765</v>
      </c>
      <c r="CB264" s="235">
        <v>4884</v>
      </c>
      <c r="CC264" s="235">
        <v>-15726</v>
      </c>
      <c r="CD264" s="235">
        <v>0</v>
      </c>
      <c r="CE264" s="235">
        <v>0</v>
      </c>
      <c r="CF264" s="235">
        <v>43146</v>
      </c>
      <c r="CG264" s="235">
        <v>2157</v>
      </c>
      <c r="CH264" s="235">
        <v>-5924</v>
      </c>
      <c r="CI264" s="235">
        <v>19611</v>
      </c>
      <c r="CJ264" s="235">
        <v>5</v>
      </c>
      <c r="CK264" s="235">
        <v>73248</v>
      </c>
      <c r="CL264" s="235">
        <v>47234</v>
      </c>
      <c r="CM264" s="235">
        <v>-2425</v>
      </c>
      <c r="CN264" s="235">
        <v>0</v>
      </c>
      <c r="CO264" s="235">
        <v>0</v>
      </c>
      <c r="CP264" s="235">
        <v>1918</v>
      </c>
      <c r="CQ264" s="235">
        <v>340</v>
      </c>
      <c r="CR264" s="235">
        <v>0</v>
      </c>
      <c r="CS264" s="235">
        <v>0</v>
      </c>
      <c r="CT264" s="235">
        <v>217</v>
      </c>
      <c r="CU264" s="235">
        <v>121</v>
      </c>
      <c r="CV264" s="235">
        <v>0</v>
      </c>
      <c r="CW264" s="235">
        <v>918256</v>
      </c>
      <c r="CX264" s="463">
        <v>-7672</v>
      </c>
      <c r="CY264" s="544">
        <v>1036349</v>
      </c>
      <c r="CZ264" s="544">
        <v>9227</v>
      </c>
      <c r="DA264" s="544">
        <v>-17696</v>
      </c>
      <c r="DB264" s="544">
        <v>0</v>
      </c>
      <c r="DC264" s="544">
        <v>0</v>
      </c>
      <c r="DD264" s="544">
        <v>81991</v>
      </c>
      <c r="DE264" s="544">
        <v>1789</v>
      </c>
      <c r="DF264" s="544">
        <v>-3455</v>
      </c>
      <c r="DG264" s="544">
        <v>53922</v>
      </c>
      <c r="DH264" s="544">
        <v>26</v>
      </c>
      <c r="DI264" s="544">
        <v>55354</v>
      </c>
      <c r="DJ264" s="544">
        <v>54762</v>
      </c>
      <c r="DK264" s="544">
        <v>0</v>
      </c>
      <c r="DL264" s="544">
        <v>0</v>
      </c>
      <c r="DM264" s="544">
        <v>0</v>
      </c>
      <c r="DN264" s="544">
        <v>669</v>
      </c>
      <c r="DO264" s="544">
        <v>726</v>
      </c>
      <c r="DP264" s="544">
        <v>0</v>
      </c>
      <c r="DQ264" s="544">
        <v>0</v>
      </c>
      <c r="DR264" s="544">
        <v>20</v>
      </c>
      <c r="DS264" s="544">
        <v>0</v>
      </c>
      <c r="DT264" s="544">
        <v>0</v>
      </c>
      <c r="DU264" s="544">
        <v>1266012</v>
      </c>
      <c r="DV264" s="463">
        <v>-2818</v>
      </c>
      <c r="DW264" s="235">
        <v>982766</v>
      </c>
      <c r="DX264" s="235">
        <v>8870</v>
      </c>
      <c r="DY264" s="235">
        <v>-18999</v>
      </c>
      <c r="DZ264" s="235">
        <v>-140</v>
      </c>
      <c r="EA264" s="235">
        <v>0</v>
      </c>
      <c r="EB264" s="235">
        <v>82542</v>
      </c>
      <c r="EC264" s="235">
        <v>1709</v>
      </c>
      <c r="ED264" s="235">
        <v>-5494</v>
      </c>
      <c r="EE264" s="235">
        <v>-70415</v>
      </c>
      <c r="EF264" s="235">
        <v>460</v>
      </c>
      <c r="EG264" s="235">
        <v>61256</v>
      </c>
      <c r="EH264" s="235">
        <v>75027</v>
      </c>
      <c r="EI264" s="235">
        <v>-72</v>
      </c>
      <c r="EJ264" s="235">
        <v>0</v>
      </c>
      <c r="EK264" s="235">
        <v>0</v>
      </c>
      <c r="EL264" s="235">
        <v>-192</v>
      </c>
      <c r="EM264" s="235">
        <v>6</v>
      </c>
      <c r="EN264" s="235">
        <v>0</v>
      </c>
      <c r="EO264" s="235">
        <v>0</v>
      </c>
      <c r="EP264" s="235">
        <v>0</v>
      </c>
      <c r="EQ264" s="235">
        <v>317</v>
      </c>
      <c r="ER264" s="235">
        <v>0</v>
      </c>
      <c r="ES264" s="235">
        <v>1114823</v>
      </c>
      <c r="ET264" s="254"/>
      <c r="EU264" s="254"/>
      <c r="EV264" s="254"/>
      <c r="EW264" s="254"/>
      <c r="EY264" s="397">
        <v>12.371458679813935</v>
      </c>
      <c r="EZ264" s="226">
        <v>-0.93794054937312943</v>
      </c>
      <c r="FA264" s="397">
        <v>-2.0597023783780064</v>
      </c>
      <c r="FB264" s="226">
        <v>0.21169687153315234</v>
      </c>
      <c r="FC264" s="221">
        <v>-0.25899240343380941</v>
      </c>
      <c r="FD264" s="226">
        <v>-0.61808659747060701</v>
      </c>
      <c r="FE264" s="221">
        <v>2856.9523440060925</v>
      </c>
      <c r="FF264" s="226">
        <v>-0.24764659688074295</v>
      </c>
      <c r="FG264" s="221">
        <v>-0.27417091960746032</v>
      </c>
      <c r="FH264" s="226">
        <v>0</v>
      </c>
      <c r="FI264" s="232"/>
      <c r="FJ264" s="393">
        <v>7.4</v>
      </c>
      <c r="FK264" s="430"/>
      <c r="FL264" s="468">
        <v>0.71689785624211855</v>
      </c>
      <c r="FM264" s="469">
        <v>4645.7428789504802</v>
      </c>
      <c r="FN264" s="472">
        <v>18.771752837326609</v>
      </c>
      <c r="FO264" s="386">
        <v>28042.114570824495</v>
      </c>
      <c r="FQ264" s="390">
        <v>280.58999999999997</v>
      </c>
      <c r="FR264" s="391">
        <v>148338.57999999999</v>
      </c>
      <c r="FS264" s="392">
        <v>1.7376544089681159E-4</v>
      </c>
      <c r="FT264" s="278">
        <v>2780.2470543489853</v>
      </c>
      <c r="FV264" s="555">
        <v>0</v>
      </c>
      <c r="FW264" s="551">
        <v>0</v>
      </c>
      <c r="FX264" s="547">
        <v>6077</v>
      </c>
      <c r="FY264" s="545">
        <v>5158</v>
      </c>
      <c r="FZ264" s="555">
        <v>0</v>
      </c>
    </row>
    <row r="265" spans="1:182" x14ac:dyDescent="0.2">
      <c r="A265" s="65">
        <v>262</v>
      </c>
      <c r="B265" s="65">
        <v>988</v>
      </c>
      <c r="C265" s="66">
        <v>4518</v>
      </c>
      <c r="D265" s="452" t="s">
        <v>593</v>
      </c>
      <c r="E265" s="75"/>
      <c r="F265" s="220">
        <v>1548.6666666666667</v>
      </c>
      <c r="G265" s="220">
        <v>2628521.6666666665</v>
      </c>
      <c r="H265" s="214">
        <v>1.6499999999999997</v>
      </c>
      <c r="I265" s="220">
        <v>1593043.4343434342</v>
      </c>
      <c r="J265" s="220">
        <v>293344.66666666669</v>
      </c>
      <c r="K265" s="209">
        <v>0</v>
      </c>
      <c r="L265" s="216">
        <v>1.65</v>
      </c>
      <c r="M265" s="220">
        <v>2628521.6666666665</v>
      </c>
      <c r="N265" s="220">
        <v>301290.85000000003</v>
      </c>
      <c r="O265" s="220">
        <v>487.33333333333331</v>
      </c>
      <c r="P265" s="220">
        <v>2930299.85</v>
      </c>
      <c r="Q265" s="221">
        <v>1892.1436827378391</v>
      </c>
      <c r="R265" s="221">
        <v>2681.4037114060652</v>
      </c>
      <c r="S265" s="221">
        <v>70.565415968102897</v>
      </c>
      <c r="T265" s="381">
        <v>1892.1436827378391</v>
      </c>
      <c r="U265" s="222">
        <v>2746.534559255173</v>
      </c>
      <c r="V265" s="222">
        <v>68.89203983841243</v>
      </c>
      <c r="W265" s="223">
        <v>452251.2581604179</v>
      </c>
      <c r="X265" s="224">
        <v>292.02621060724357</v>
      </c>
      <c r="Y265" s="225">
        <v>81.456212059904814</v>
      </c>
      <c r="Z265" s="223">
        <v>188685</v>
      </c>
      <c r="AA265" s="224">
        <v>121.83706414119672</v>
      </c>
      <c r="AB265" s="226">
        <v>85.999991261183979</v>
      </c>
      <c r="AC265" s="227">
        <v>0</v>
      </c>
      <c r="AD265" s="228">
        <v>0</v>
      </c>
      <c r="AE265" s="229">
        <v>188685</v>
      </c>
      <c r="AF265" s="230">
        <v>121.83706414119672</v>
      </c>
      <c r="AG265" s="231">
        <v>85.999991261183979</v>
      </c>
      <c r="AH265" s="223">
        <v>640936.2581604179</v>
      </c>
      <c r="AI265" s="224">
        <v>413.86327474844029</v>
      </c>
      <c r="AJ265" s="226">
        <v>85.999991261183979</v>
      </c>
      <c r="AK265" s="232">
        <v>0</v>
      </c>
      <c r="AL265" s="444">
        <v>1.0848041325871718</v>
      </c>
      <c r="AM265" s="232">
        <v>50578.838618912385</v>
      </c>
      <c r="AN265" s="232">
        <v>21.946620749031425</v>
      </c>
      <c r="AO265" s="232">
        <v>120411.44374401779</v>
      </c>
      <c r="AP265" s="223">
        <v>170990.28236293019</v>
      </c>
      <c r="AQ265" s="224">
        <v>70.565415968102897</v>
      </c>
      <c r="AR265" s="224">
        <v>0</v>
      </c>
      <c r="AS265" s="233">
        <v>0</v>
      </c>
      <c r="AT265" s="234">
        <v>170990.28236293019</v>
      </c>
      <c r="AU265" s="254"/>
      <c r="AV265" s="221">
        <v>373.69</v>
      </c>
      <c r="AW265" s="221">
        <v>578721.2466666667</v>
      </c>
      <c r="AX265" s="271">
        <v>6.8396152062858979E-4</v>
      </c>
      <c r="AY265" s="298">
        <v>10772.39394990029</v>
      </c>
      <c r="AZ265" s="213"/>
      <c r="BA265" s="221">
        <v>48.962380387609301</v>
      </c>
      <c r="BB265" s="272">
        <v>-7.5956593613963452E-2</v>
      </c>
      <c r="BC265" s="221">
        <v>-4.6437564426355138</v>
      </c>
      <c r="BD265" s="272">
        <v>-5.1172681789588455E-2</v>
      </c>
      <c r="BE265" s="221">
        <v>-0.24622047691429647</v>
      </c>
      <c r="BF265" s="272">
        <v>-0.60353341126378701</v>
      </c>
      <c r="BG265" s="221">
        <v>3663.1054649331413</v>
      </c>
      <c r="BH265" s="272">
        <v>7.3750008247735468E-3</v>
      </c>
      <c r="BI265" s="221">
        <v>-0.1845094218730281</v>
      </c>
      <c r="BJ265" s="445">
        <v>0</v>
      </c>
      <c r="BL265" s="412">
        <v>174.25</v>
      </c>
      <c r="BM265" s="425"/>
      <c r="BN265" s="235">
        <v>1547</v>
      </c>
      <c r="BO265" s="302">
        <v>1.65</v>
      </c>
      <c r="BP265" s="232">
        <v>1.65</v>
      </c>
      <c r="BQ265" s="71">
        <v>234684730</v>
      </c>
      <c r="BR265" s="235">
        <v>1544</v>
      </c>
      <c r="BS265" s="302">
        <v>1.65</v>
      </c>
      <c r="BT265" s="232">
        <v>1.65</v>
      </c>
      <c r="BU265" s="71">
        <v>257265590</v>
      </c>
      <c r="BV265" s="235">
        <v>1581</v>
      </c>
      <c r="BW265" s="302">
        <v>1.65</v>
      </c>
      <c r="BX265" s="232">
        <v>1.65</v>
      </c>
      <c r="BY265" s="71">
        <v>260998490</v>
      </c>
      <c r="BZ265" s="463">
        <v>-39011</v>
      </c>
      <c r="CA265" s="235">
        <v>2405622</v>
      </c>
      <c r="CB265" s="235">
        <v>55893</v>
      </c>
      <c r="CC265" s="235">
        <v>-37432</v>
      </c>
      <c r="CD265" s="235">
        <v>-1013</v>
      </c>
      <c r="CE265" s="235">
        <v>0</v>
      </c>
      <c r="CF265" s="235">
        <v>196183</v>
      </c>
      <c r="CG265" s="235">
        <v>12856</v>
      </c>
      <c r="CH265" s="235">
        <v>-7899</v>
      </c>
      <c r="CI265" s="235">
        <v>33710</v>
      </c>
      <c r="CJ265" s="235">
        <v>475</v>
      </c>
      <c r="CK265" s="235">
        <v>27498</v>
      </c>
      <c r="CL265" s="235">
        <v>20680</v>
      </c>
      <c r="CM265" s="235">
        <v>-8761</v>
      </c>
      <c r="CN265" s="235">
        <v>0</v>
      </c>
      <c r="CO265" s="235">
        <v>0</v>
      </c>
      <c r="CP265" s="235">
        <v>2184</v>
      </c>
      <c r="CQ265" s="235">
        <v>192</v>
      </c>
      <c r="CR265" s="235">
        <v>-323</v>
      </c>
      <c r="CS265" s="235">
        <v>0</v>
      </c>
      <c r="CT265" s="235">
        <v>209</v>
      </c>
      <c r="CU265" s="235">
        <v>2550</v>
      </c>
      <c r="CV265" s="235">
        <v>0</v>
      </c>
      <c r="CW265" s="235">
        <v>2663613</v>
      </c>
      <c r="CX265" s="463">
        <v>-19096</v>
      </c>
      <c r="CY265" s="544">
        <v>2349990</v>
      </c>
      <c r="CZ265" s="544">
        <v>63928</v>
      </c>
      <c r="DA265" s="544">
        <v>-38614</v>
      </c>
      <c r="DB265" s="544">
        <v>-606</v>
      </c>
      <c r="DC265" s="544">
        <v>0</v>
      </c>
      <c r="DD265" s="544">
        <v>199638</v>
      </c>
      <c r="DE265" s="544">
        <v>9942</v>
      </c>
      <c r="DF265" s="544">
        <v>-8120</v>
      </c>
      <c r="DG265" s="544">
        <v>23314</v>
      </c>
      <c r="DH265" s="544">
        <v>624</v>
      </c>
      <c r="DI265" s="544">
        <v>27863</v>
      </c>
      <c r="DJ265" s="544">
        <v>19392</v>
      </c>
      <c r="DK265" s="544">
        <v>-4704</v>
      </c>
      <c r="DL265" s="544">
        <v>0</v>
      </c>
      <c r="DM265" s="544">
        <v>0</v>
      </c>
      <c r="DN265" s="544">
        <v>2617</v>
      </c>
      <c r="DO265" s="544">
        <v>246</v>
      </c>
      <c r="DP265" s="544">
        <v>-533</v>
      </c>
      <c r="DQ265" s="544">
        <v>0</v>
      </c>
      <c r="DR265" s="544">
        <v>291</v>
      </c>
      <c r="DS265" s="544">
        <v>12059</v>
      </c>
      <c r="DT265" s="544">
        <v>0</v>
      </c>
      <c r="DU265" s="544">
        <v>2638231</v>
      </c>
      <c r="DV265" s="463">
        <v>-27955</v>
      </c>
      <c r="DW265" s="235">
        <v>2358955</v>
      </c>
      <c r="DX265" s="235">
        <v>17456</v>
      </c>
      <c r="DY265" s="235">
        <v>-54107</v>
      </c>
      <c r="DZ265" s="235">
        <v>-833</v>
      </c>
      <c r="EA265" s="235">
        <v>0</v>
      </c>
      <c r="EB265" s="235">
        <v>247367</v>
      </c>
      <c r="EC265" s="235">
        <v>10511</v>
      </c>
      <c r="ED265" s="235">
        <v>-9003</v>
      </c>
      <c r="EE265" s="235">
        <v>31647</v>
      </c>
      <c r="EF265" s="235">
        <v>676</v>
      </c>
      <c r="EG265" s="235">
        <v>105403</v>
      </c>
      <c r="EH265" s="235">
        <v>11751</v>
      </c>
      <c r="EI265" s="235">
        <v>-4201</v>
      </c>
      <c r="EJ265" s="235">
        <v>0</v>
      </c>
      <c r="EK265" s="235">
        <v>0</v>
      </c>
      <c r="EL265" s="235">
        <v>287</v>
      </c>
      <c r="EM265" s="235">
        <v>204</v>
      </c>
      <c r="EN265" s="235">
        <v>-55</v>
      </c>
      <c r="EO265" s="235">
        <v>0</v>
      </c>
      <c r="EP265" s="235">
        <v>143</v>
      </c>
      <c r="EQ265" s="235">
        <v>19923</v>
      </c>
      <c r="ER265" s="235">
        <v>0</v>
      </c>
      <c r="ES265" s="235">
        <v>2708169</v>
      </c>
      <c r="ET265" s="254"/>
      <c r="EU265" s="254"/>
      <c r="EV265" s="254"/>
      <c r="EW265" s="254"/>
      <c r="EY265" s="397">
        <v>42.30610252260437</v>
      </c>
      <c r="EZ265" s="226">
        <v>-0.23250507403264639</v>
      </c>
      <c r="FA265" s="397">
        <v>-5.6808759998720335</v>
      </c>
      <c r="FB265" s="226">
        <v>-4.2000303878880027E-2</v>
      </c>
      <c r="FC265" s="221">
        <v>-0.2083398765912271</v>
      </c>
      <c r="FD265" s="226">
        <v>-0.49225197164028589</v>
      </c>
      <c r="FE265" s="221">
        <v>3616.5834559004925</v>
      </c>
      <c r="FF265" s="226">
        <v>-3.1130732802931455E-2</v>
      </c>
      <c r="FG265" s="221">
        <v>-0.18390665418722021</v>
      </c>
      <c r="FH265" s="226">
        <v>0</v>
      </c>
      <c r="FI265" s="232"/>
      <c r="FJ265" s="393">
        <v>195.81</v>
      </c>
      <c r="FK265" s="430"/>
      <c r="FL265" s="468">
        <v>1.0787671232876712</v>
      </c>
      <c r="FM265" s="469">
        <v>50853.570976528928</v>
      </c>
      <c r="FN265" s="472">
        <v>21.824486301369863</v>
      </c>
      <c r="FO265" s="386">
        <v>120017.31464732726</v>
      </c>
      <c r="FQ265" s="390">
        <v>362.24</v>
      </c>
      <c r="FR265" s="391">
        <v>564128.42666666664</v>
      </c>
      <c r="FS265" s="392">
        <v>6.6082623132942208E-4</v>
      </c>
      <c r="FT265" s="278">
        <v>10573.219701270753</v>
      </c>
      <c r="FV265" s="555">
        <v>0</v>
      </c>
      <c r="FW265" s="551">
        <v>0</v>
      </c>
      <c r="FX265" s="547">
        <v>1462</v>
      </c>
      <c r="FY265" s="545">
        <v>1557</v>
      </c>
      <c r="FZ265" s="555">
        <v>0</v>
      </c>
    </row>
    <row r="266" spans="1:182" x14ac:dyDescent="0.2">
      <c r="A266" s="65">
        <v>263</v>
      </c>
      <c r="B266" s="65">
        <v>312</v>
      </c>
      <c r="C266" s="66">
        <v>5112</v>
      </c>
      <c r="D266" s="67" t="s">
        <v>259</v>
      </c>
      <c r="E266" s="75"/>
      <c r="F266" s="220">
        <v>3115.6666666666665</v>
      </c>
      <c r="G266" s="220">
        <v>6978712.666666667</v>
      </c>
      <c r="H266" s="214">
        <v>1.74</v>
      </c>
      <c r="I266" s="220">
        <v>4010754.4061302678</v>
      </c>
      <c r="J266" s="220">
        <v>582746.66666666663</v>
      </c>
      <c r="K266" s="209">
        <v>0</v>
      </c>
      <c r="L266" s="216">
        <v>1.65</v>
      </c>
      <c r="M266" s="220">
        <v>6617744.7701149425</v>
      </c>
      <c r="N266" s="220">
        <v>692403.91666666663</v>
      </c>
      <c r="O266" s="220">
        <v>5881.333333333333</v>
      </c>
      <c r="P266" s="220">
        <v>7316030.0201149425</v>
      </c>
      <c r="Q266" s="221">
        <v>2348.1427260452369</v>
      </c>
      <c r="R266" s="221">
        <v>2681.4037114060652</v>
      </c>
      <c r="S266" s="221">
        <v>87.571398370815487</v>
      </c>
      <c r="T266" s="381">
        <v>2348.1427260452369</v>
      </c>
      <c r="U266" s="222">
        <v>2746.534559255173</v>
      </c>
      <c r="V266" s="222">
        <v>85.494745301221514</v>
      </c>
      <c r="W266" s="223">
        <v>384182.15305401146</v>
      </c>
      <c r="X266" s="224">
        <v>123.30656458350641</v>
      </c>
      <c r="Y266" s="225">
        <v>92.169980973613747</v>
      </c>
      <c r="Z266" s="223">
        <v>0</v>
      </c>
      <c r="AA266" s="224">
        <v>0</v>
      </c>
      <c r="AB266" s="226">
        <v>92.169980973613747</v>
      </c>
      <c r="AC266" s="227">
        <v>0</v>
      </c>
      <c r="AD266" s="228">
        <v>0</v>
      </c>
      <c r="AE266" s="229">
        <v>0</v>
      </c>
      <c r="AF266" s="230">
        <v>0</v>
      </c>
      <c r="AG266" s="231">
        <v>92.169980973613747</v>
      </c>
      <c r="AH266" s="223">
        <v>384182.15305401146</v>
      </c>
      <c r="AI266" s="224">
        <v>123.30656458350641</v>
      </c>
      <c r="AJ266" s="226">
        <v>92.169980973613747</v>
      </c>
      <c r="AK266" s="232">
        <v>0</v>
      </c>
      <c r="AL266" s="444">
        <v>0.66984059056381728</v>
      </c>
      <c r="AM266" s="232">
        <v>15929.883708517033</v>
      </c>
      <c r="AN266" s="232">
        <v>17.358724724510537</v>
      </c>
      <c r="AO266" s="232">
        <v>127217.20353185022</v>
      </c>
      <c r="AP266" s="223">
        <v>143147.08724036725</v>
      </c>
      <c r="AQ266" s="224">
        <v>87.571398370815487</v>
      </c>
      <c r="AR266" s="224">
        <v>0</v>
      </c>
      <c r="AS266" s="233">
        <v>0</v>
      </c>
      <c r="AT266" s="234">
        <v>143147.08724036725</v>
      </c>
      <c r="AU266" s="254"/>
      <c r="AV266" s="221">
        <v>438.01</v>
      </c>
      <c r="AW266" s="221">
        <v>1364693.1566666665</v>
      </c>
      <c r="AX266" s="271">
        <v>1.612862171557327E-3</v>
      </c>
      <c r="AY266" s="298">
        <v>25402.5792020279</v>
      </c>
      <c r="AZ266" s="213"/>
      <c r="BA266" s="221">
        <v>87.177371130439766</v>
      </c>
      <c r="BB266" s="272">
        <v>0.83796614505281519</v>
      </c>
      <c r="BC266" s="221">
        <v>-4.3835319268252642</v>
      </c>
      <c r="BD266" s="272">
        <v>-2.5907586832869391E-2</v>
      </c>
      <c r="BE266" s="221">
        <v>-8.6342134973979769E-3</v>
      </c>
      <c r="BF266" s="272">
        <v>-5.8228098903788598E-2</v>
      </c>
      <c r="BG266" s="221">
        <v>2657.7759747773589</v>
      </c>
      <c r="BH266" s="272">
        <v>-0.28023372746776826</v>
      </c>
      <c r="BI266" s="221">
        <v>0.25851604669598138</v>
      </c>
      <c r="BJ266" s="445">
        <v>0</v>
      </c>
      <c r="BL266" s="412">
        <v>510.22</v>
      </c>
      <c r="BM266" s="425"/>
      <c r="BN266" s="235">
        <v>3102</v>
      </c>
      <c r="BO266" s="302">
        <v>1.74</v>
      </c>
      <c r="BP266" s="232">
        <v>1.74</v>
      </c>
      <c r="BQ266" s="71">
        <v>540746820</v>
      </c>
      <c r="BR266" s="235">
        <v>3122</v>
      </c>
      <c r="BS266" s="302">
        <v>1.74</v>
      </c>
      <c r="BT266" s="232">
        <v>1.74</v>
      </c>
      <c r="BU266" s="71">
        <v>590760900</v>
      </c>
      <c r="BV266" s="235">
        <v>3182</v>
      </c>
      <c r="BW266" s="302">
        <v>1.74</v>
      </c>
      <c r="BX266" s="232">
        <v>1.74</v>
      </c>
      <c r="BY266" s="71">
        <v>598838560</v>
      </c>
      <c r="BZ266" s="463">
        <v>-66095</v>
      </c>
      <c r="CA266" s="235">
        <v>6056506</v>
      </c>
      <c r="CB266" s="235">
        <v>102183</v>
      </c>
      <c r="CC266" s="235">
        <v>-309287</v>
      </c>
      <c r="CD266" s="235">
        <v>-708</v>
      </c>
      <c r="CE266" s="235">
        <v>-66100</v>
      </c>
      <c r="CF266" s="235">
        <v>484320</v>
      </c>
      <c r="CG266" s="235">
        <v>22690</v>
      </c>
      <c r="CH266" s="235">
        <v>-41088</v>
      </c>
      <c r="CI266" s="235">
        <v>45461</v>
      </c>
      <c r="CJ266" s="235">
        <v>1577</v>
      </c>
      <c r="CK266" s="235">
        <v>273634</v>
      </c>
      <c r="CL266" s="235">
        <v>28961</v>
      </c>
      <c r="CM266" s="235">
        <v>-476</v>
      </c>
      <c r="CN266" s="235">
        <v>0</v>
      </c>
      <c r="CO266" s="235">
        <v>0</v>
      </c>
      <c r="CP266" s="235">
        <v>4387</v>
      </c>
      <c r="CQ266" s="235">
        <v>453</v>
      </c>
      <c r="CR266" s="235">
        <v>-290</v>
      </c>
      <c r="CS266" s="235">
        <v>0</v>
      </c>
      <c r="CT266" s="235">
        <v>1663</v>
      </c>
      <c r="CU266" s="235">
        <v>10298</v>
      </c>
      <c r="CV266" s="235">
        <v>0</v>
      </c>
      <c r="CW266" s="235">
        <v>6548089</v>
      </c>
      <c r="CX266" s="463">
        <v>-87443</v>
      </c>
      <c r="CY266" s="544">
        <v>6742007</v>
      </c>
      <c r="CZ266" s="544">
        <v>128703</v>
      </c>
      <c r="DA266" s="544">
        <v>-260436</v>
      </c>
      <c r="DB266" s="544">
        <v>-571</v>
      </c>
      <c r="DC266" s="544">
        <v>-54400</v>
      </c>
      <c r="DD266" s="544">
        <v>519550</v>
      </c>
      <c r="DE266" s="544">
        <v>21296</v>
      </c>
      <c r="DF266" s="544">
        <v>-57990</v>
      </c>
      <c r="DG266" s="544">
        <v>94697</v>
      </c>
      <c r="DH266" s="544">
        <v>1738</v>
      </c>
      <c r="DI266" s="544">
        <v>354598</v>
      </c>
      <c r="DJ266" s="544">
        <v>8901</v>
      </c>
      <c r="DK266" s="544">
        <v>-1047</v>
      </c>
      <c r="DL266" s="544">
        <v>0</v>
      </c>
      <c r="DM266" s="544">
        <v>0</v>
      </c>
      <c r="DN266" s="544">
        <v>1953</v>
      </c>
      <c r="DO266" s="544">
        <v>905</v>
      </c>
      <c r="DP266" s="544">
        <v>-91</v>
      </c>
      <c r="DQ266" s="544">
        <v>0</v>
      </c>
      <c r="DR266" s="544">
        <v>679</v>
      </c>
      <c r="DS266" s="544">
        <v>9978</v>
      </c>
      <c r="DT266" s="544">
        <v>0</v>
      </c>
      <c r="DU266" s="544">
        <v>7423027</v>
      </c>
      <c r="DV266" s="463">
        <v>-48328</v>
      </c>
      <c r="DW266" s="235">
        <v>6627651</v>
      </c>
      <c r="DX266" s="235">
        <v>135821</v>
      </c>
      <c r="DY266" s="235">
        <v>-363055</v>
      </c>
      <c r="DZ266" s="235">
        <v>-1080</v>
      </c>
      <c r="EA266" s="235">
        <v>-38600</v>
      </c>
      <c r="EB266" s="235">
        <v>611299</v>
      </c>
      <c r="EC266" s="235">
        <v>23932</v>
      </c>
      <c r="ED266" s="235">
        <v>-45895</v>
      </c>
      <c r="EE266" s="235">
        <v>62402</v>
      </c>
      <c r="EF266" s="235">
        <v>1931</v>
      </c>
      <c r="EG266" s="235">
        <v>491716</v>
      </c>
      <c r="EH266" s="235">
        <v>19102</v>
      </c>
      <c r="EI266" s="235">
        <v>-2283</v>
      </c>
      <c r="EJ266" s="235">
        <v>0</v>
      </c>
      <c r="EK266" s="235">
        <v>0</v>
      </c>
      <c r="EL266" s="235">
        <v>1020</v>
      </c>
      <c r="EM266" s="235">
        <v>1015</v>
      </c>
      <c r="EN266" s="235">
        <v>-343</v>
      </c>
      <c r="EO266" s="235">
        <v>0</v>
      </c>
      <c r="EP266" s="235">
        <v>-602</v>
      </c>
      <c r="EQ266" s="235">
        <v>6667</v>
      </c>
      <c r="ER266" s="235">
        <v>0</v>
      </c>
      <c r="ES266" s="235">
        <v>7482370</v>
      </c>
      <c r="ET266" s="254"/>
      <c r="EU266" s="254"/>
      <c r="EV266" s="254"/>
      <c r="EW266" s="254"/>
      <c r="EY266" s="397">
        <v>93.527667896130708</v>
      </c>
      <c r="EZ266" s="226">
        <v>0.97457490683239079</v>
      </c>
      <c r="FA266" s="397">
        <v>-5.3917030258787486</v>
      </c>
      <c r="FB266" s="226">
        <v>-2.174102487824333E-2</v>
      </c>
      <c r="FC266" s="221">
        <v>2.5370305022662659E-2</v>
      </c>
      <c r="FD266" s="226">
        <v>8.8347557925472303E-2</v>
      </c>
      <c r="FE266" s="221">
        <v>2686.9143416692946</v>
      </c>
      <c r="FF266" s="226">
        <v>-0.29611212761737071</v>
      </c>
      <c r="FG266" s="221">
        <v>0.33432339187424764</v>
      </c>
      <c r="FH266" s="226">
        <v>0</v>
      </c>
      <c r="FI266" s="232"/>
      <c r="FJ266" s="393">
        <v>510.22</v>
      </c>
      <c r="FK266" s="430"/>
      <c r="FL266" s="468">
        <v>0.66563895385923877</v>
      </c>
      <c r="FM266" s="469">
        <v>16952.583514725324</v>
      </c>
      <c r="FN266" s="472">
        <v>17.249840527322984</v>
      </c>
      <c r="FO266" s="386">
        <v>128757.90183646987</v>
      </c>
      <c r="FQ266" s="390">
        <v>402.57</v>
      </c>
      <c r="FR266" s="391">
        <v>1262191.1400000001</v>
      </c>
      <c r="FS266" s="392">
        <v>1.478544556231759E-3</v>
      </c>
      <c r="FT266" s="278">
        <v>23656.712899708145</v>
      </c>
      <c r="FV266" s="555">
        <v>0</v>
      </c>
      <c r="FW266" s="551">
        <v>0</v>
      </c>
      <c r="FX266" s="547">
        <v>17644</v>
      </c>
      <c r="FY266" s="545">
        <v>20208</v>
      </c>
      <c r="FZ266" s="555">
        <v>0</v>
      </c>
    </row>
    <row r="267" spans="1:182" x14ac:dyDescent="0.2">
      <c r="A267" s="65">
        <v>264</v>
      </c>
      <c r="B267" s="65">
        <v>709</v>
      </c>
      <c r="C267" s="66">
        <v>6529</v>
      </c>
      <c r="D267" s="67" t="s">
        <v>338</v>
      </c>
      <c r="E267" s="75"/>
      <c r="F267" s="220">
        <v>60.333333333333336</v>
      </c>
      <c r="G267" s="220">
        <v>72474.666666666672</v>
      </c>
      <c r="H267" s="214">
        <v>1.74</v>
      </c>
      <c r="I267" s="220">
        <v>41652.107279693482</v>
      </c>
      <c r="J267" s="220">
        <v>7882</v>
      </c>
      <c r="K267" s="209">
        <v>0</v>
      </c>
      <c r="L267" s="216">
        <v>1.65</v>
      </c>
      <c r="M267" s="220">
        <v>68725.977011494237</v>
      </c>
      <c r="N267" s="220">
        <v>8036.9933333333329</v>
      </c>
      <c r="O267" s="220">
        <v>0</v>
      </c>
      <c r="P267" s="220">
        <v>76762.970344827583</v>
      </c>
      <c r="Q267" s="221">
        <v>1272.314425604877</v>
      </c>
      <c r="R267" s="221">
        <v>2681.4037114060652</v>
      </c>
      <c r="S267" s="221">
        <v>47.449566068427089</v>
      </c>
      <c r="T267" s="381">
        <v>1272.314425604877</v>
      </c>
      <c r="U267" s="222">
        <v>2746.534559255173</v>
      </c>
      <c r="V267" s="222">
        <v>46.324355224931644</v>
      </c>
      <c r="W267" s="223">
        <v>31455.569823368525</v>
      </c>
      <c r="X267" s="224">
        <v>521.36303574643966</v>
      </c>
      <c r="Y267" s="225">
        <v>66.893226623109072</v>
      </c>
      <c r="Z267" s="223">
        <v>30911</v>
      </c>
      <c r="AA267" s="224">
        <v>512.33701657458562</v>
      </c>
      <c r="AB267" s="226">
        <v>86.000271727701985</v>
      </c>
      <c r="AC267" s="227">
        <v>18.295159292017274</v>
      </c>
      <c r="AD267" s="228">
        <v>-5655.2166887554595</v>
      </c>
      <c r="AE267" s="229">
        <v>25255.783311244541</v>
      </c>
      <c r="AF267" s="230">
        <v>418.60414328029623</v>
      </c>
      <c r="AG267" s="231">
        <v>82.504607389819128</v>
      </c>
      <c r="AH267" s="223">
        <v>56711.353134613062</v>
      </c>
      <c r="AI267" s="224">
        <v>939.96717902673595</v>
      </c>
      <c r="AJ267" s="226">
        <v>82.504607389819128</v>
      </c>
      <c r="AK267" s="232">
        <v>0</v>
      </c>
      <c r="AL267" s="444">
        <v>13.955801104972375</v>
      </c>
      <c r="AM267" s="232">
        <v>53520.650124316846</v>
      </c>
      <c r="AN267" s="232">
        <v>206.28729281767954</v>
      </c>
      <c r="AO267" s="232">
        <v>94192.314269448587</v>
      </c>
      <c r="AP267" s="223">
        <v>72400</v>
      </c>
      <c r="AQ267" s="224">
        <v>47.449566068427089</v>
      </c>
      <c r="AR267" s="224">
        <v>0</v>
      </c>
      <c r="AS267" s="233">
        <v>0</v>
      </c>
      <c r="AT267" s="234">
        <v>72400</v>
      </c>
      <c r="AU267" s="254"/>
      <c r="AV267" s="221">
        <v>90.92</v>
      </c>
      <c r="AW267" s="221">
        <v>5485.5066666666671</v>
      </c>
      <c r="AX267" s="271">
        <v>6.4830443028690376E-6</v>
      </c>
      <c r="AY267" s="298">
        <v>102.10794777018734</v>
      </c>
      <c r="AZ267" s="213"/>
      <c r="BA267" s="221">
        <v>8.4824960554586024</v>
      </c>
      <c r="BB267" s="272">
        <v>-1.0440449283388471</v>
      </c>
      <c r="BC267" s="221">
        <v>-13.188373794977634</v>
      </c>
      <c r="BD267" s="272">
        <v>-0.88076618916369276</v>
      </c>
      <c r="BE267" s="221">
        <v>-0.16866795725316411</v>
      </c>
      <c r="BF267" s="272">
        <v>-0.42553574275417394</v>
      </c>
      <c r="BG267" s="221">
        <v>21374.009399788472</v>
      </c>
      <c r="BH267" s="272">
        <v>5.0741820600962537</v>
      </c>
      <c r="BI267" s="221">
        <v>-1.8561322300882419</v>
      </c>
      <c r="BJ267" s="445">
        <v>18.295159292017274</v>
      </c>
      <c r="BL267" s="412">
        <v>0</v>
      </c>
      <c r="BM267" s="425"/>
      <c r="BN267" s="235">
        <v>61</v>
      </c>
      <c r="BO267" s="302">
        <v>1.74</v>
      </c>
      <c r="BP267" s="232">
        <v>1.74</v>
      </c>
      <c r="BQ267" s="71">
        <v>6326180</v>
      </c>
      <c r="BR267" s="235">
        <v>58</v>
      </c>
      <c r="BS267" s="302">
        <v>1.74</v>
      </c>
      <c r="BT267" s="232">
        <v>1.74</v>
      </c>
      <c r="BU267" s="71">
        <v>6556810</v>
      </c>
      <c r="BV267" s="235">
        <v>60</v>
      </c>
      <c r="BW267" s="302">
        <v>1.74</v>
      </c>
      <c r="BX267" s="232">
        <v>1.74</v>
      </c>
      <c r="BY267" s="71">
        <v>7081050</v>
      </c>
      <c r="BZ267" s="463">
        <v>-2468</v>
      </c>
      <c r="CA267" s="235">
        <v>50319</v>
      </c>
      <c r="CB267" s="235">
        <v>2683</v>
      </c>
      <c r="CC267" s="235">
        <v>-464</v>
      </c>
      <c r="CD267" s="235">
        <v>0</v>
      </c>
      <c r="CE267" s="235">
        <v>0</v>
      </c>
      <c r="CF267" s="235">
        <v>8182</v>
      </c>
      <c r="CG267" s="235">
        <v>124</v>
      </c>
      <c r="CH267" s="235">
        <v>-495</v>
      </c>
      <c r="CI267" s="235">
        <v>53</v>
      </c>
      <c r="CJ267" s="235">
        <v>0</v>
      </c>
      <c r="CK267" s="235">
        <v>0</v>
      </c>
      <c r="CL267" s="235">
        <v>1564</v>
      </c>
      <c r="CM267" s="235">
        <v>0</v>
      </c>
      <c r="CN267" s="235">
        <v>0</v>
      </c>
      <c r="CO267" s="235">
        <v>0</v>
      </c>
      <c r="CP267" s="235">
        <v>269</v>
      </c>
      <c r="CQ267" s="235">
        <v>15</v>
      </c>
      <c r="CR267" s="235">
        <v>-144</v>
      </c>
      <c r="CS267" s="235">
        <v>0</v>
      </c>
      <c r="CT267" s="235">
        <v>0</v>
      </c>
      <c r="CU267" s="235">
        <v>0</v>
      </c>
      <c r="CV267" s="235">
        <v>0</v>
      </c>
      <c r="CW267" s="235">
        <v>59638</v>
      </c>
      <c r="CX267" s="463">
        <v>-628</v>
      </c>
      <c r="CY267" s="544">
        <v>58829</v>
      </c>
      <c r="CZ267" s="544">
        <v>20808</v>
      </c>
      <c r="DA267" s="544">
        <v>-637</v>
      </c>
      <c r="DB267" s="544">
        <v>0</v>
      </c>
      <c r="DC267" s="544">
        <v>0</v>
      </c>
      <c r="DD267" s="544">
        <v>7802</v>
      </c>
      <c r="DE267" s="544">
        <v>414</v>
      </c>
      <c r="DF267" s="544">
        <v>-495</v>
      </c>
      <c r="DG267" s="544">
        <v>598</v>
      </c>
      <c r="DH267" s="544">
        <v>0</v>
      </c>
      <c r="DI267" s="544">
        <v>-54</v>
      </c>
      <c r="DJ267" s="544">
        <v>86</v>
      </c>
      <c r="DK267" s="544">
        <v>0</v>
      </c>
      <c r="DL267" s="544">
        <v>0</v>
      </c>
      <c r="DM267" s="544">
        <v>0</v>
      </c>
      <c r="DN267" s="544">
        <v>85</v>
      </c>
      <c r="DO267" s="544">
        <v>0</v>
      </c>
      <c r="DP267" s="544">
        <v>-136</v>
      </c>
      <c r="DQ267" s="544">
        <v>0</v>
      </c>
      <c r="DR267" s="544">
        <v>0</v>
      </c>
      <c r="DS267" s="544">
        <v>0</v>
      </c>
      <c r="DT267" s="544">
        <v>0</v>
      </c>
      <c r="DU267" s="544">
        <v>86672</v>
      </c>
      <c r="DV267" s="463">
        <v>-630</v>
      </c>
      <c r="DW267" s="235">
        <v>58131</v>
      </c>
      <c r="DX267" s="235">
        <v>8592</v>
      </c>
      <c r="DY267" s="235">
        <v>-240</v>
      </c>
      <c r="DZ267" s="235">
        <v>-651</v>
      </c>
      <c r="EA267" s="235">
        <v>0</v>
      </c>
      <c r="EB267" s="235">
        <v>7442</v>
      </c>
      <c r="EC267" s="235">
        <v>280</v>
      </c>
      <c r="ED267" s="235">
        <v>-1623</v>
      </c>
      <c r="EE267" s="235">
        <v>0</v>
      </c>
      <c r="EF267" s="235">
        <v>0</v>
      </c>
      <c r="EG267" s="235">
        <v>0</v>
      </c>
      <c r="EH267" s="235">
        <v>0</v>
      </c>
      <c r="EI267" s="235">
        <v>0</v>
      </c>
      <c r="EJ267" s="235">
        <v>0</v>
      </c>
      <c r="EK267" s="235">
        <v>0</v>
      </c>
      <c r="EL267" s="235">
        <v>18</v>
      </c>
      <c r="EM267" s="235">
        <v>0</v>
      </c>
      <c r="EN267" s="235">
        <v>-66</v>
      </c>
      <c r="EO267" s="235">
        <v>0</v>
      </c>
      <c r="EP267" s="235">
        <v>0</v>
      </c>
      <c r="EQ267" s="235">
        <v>6745</v>
      </c>
      <c r="ER267" s="235">
        <v>0</v>
      </c>
      <c r="ES267" s="235">
        <v>77998</v>
      </c>
      <c r="ET267" s="254"/>
      <c r="EU267" s="254"/>
      <c r="EV267" s="254"/>
      <c r="EW267" s="254"/>
      <c r="EY267" s="397">
        <v>9.054124835875589</v>
      </c>
      <c r="EZ267" s="226">
        <v>-1.0161163576223173</v>
      </c>
      <c r="FA267" s="397">
        <v>-20.076214043189673</v>
      </c>
      <c r="FB267" s="226">
        <v>-1.0505287486388108</v>
      </c>
      <c r="FC267" s="221">
        <v>-0.1364019767424412</v>
      </c>
      <c r="FD267" s="226">
        <v>-0.31353870154768571</v>
      </c>
      <c r="FE267" s="221">
        <v>21929.466120218578</v>
      </c>
      <c r="FF267" s="226">
        <v>5.188547018325834</v>
      </c>
      <c r="FG267" s="221">
        <v>-1.8921827065336618</v>
      </c>
      <c r="FH267" s="226">
        <v>20.870193323832986</v>
      </c>
      <c r="FI267" s="232"/>
      <c r="FJ267" s="393">
        <v>0</v>
      </c>
      <c r="FK267" s="430"/>
      <c r="FL267" s="468">
        <v>14.11173184357542</v>
      </c>
      <c r="FM267" s="469">
        <v>53236.149775119091</v>
      </c>
      <c r="FN267" s="472">
        <v>208.59217877094972</v>
      </c>
      <c r="FO267" s="386">
        <v>92292.016381609035</v>
      </c>
      <c r="FQ267" s="390">
        <v>453.55</v>
      </c>
      <c r="FR267" s="391">
        <v>27061.816666666666</v>
      </c>
      <c r="FS267" s="392">
        <v>3.1700509095826705E-5</v>
      </c>
      <c r="FT267" s="278">
        <v>507.20814553322725</v>
      </c>
      <c r="FV267" s="555">
        <v>0</v>
      </c>
      <c r="FW267" s="551">
        <v>0</v>
      </c>
      <c r="FX267" s="547">
        <v>0</v>
      </c>
      <c r="FY267" s="545">
        <v>28</v>
      </c>
      <c r="FZ267" s="555">
        <v>0</v>
      </c>
    </row>
    <row r="268" spans="1:182" x14ac:dyDescent="0.2">
      <c r="A268" s="65">
        <v>265</v>
      </c>
      <c r="B268" s="65">
        <v>883</v>
      </c>
      <c r="C268" s="66">
        <v>1732</v>
      </c>
      <c r="D268" s="67" t="s">
        <v>175</v>
      </c>
      <c r="E268" s="75">
        <v>942</v>
      </c>
      <c r="F268" s="220">
        <v>2114</v>
      </c>
      <c r="G268" s="220">
        <v>4254336.333333333</v>
      </c>
      <c r="H268" s="214">
        <v>1.74</v>
      </c>
      <c r="I268" s="220">
        <v>2445020.8812260535</v>
      </c>
      <c r="J268" s="220">
        <v>365902.33333333331</v>
      </c>
      <c r="K268" s="209">
        <v>0</v>
      </c>
      <c r="L268" s="216">
        <v>1.65</v>
      </c>
      <c r="M268" s="220">
        <v>4034284.4540229882</v>
      </c>
      <c r="N268" s="220">
        <v>454427.21666666673</v>
      </c>
      <c r="O268" s="220">
        <v>2278.3333333333335</v>
      </c>
      <c r="P268" s="220">
        <v>4490990.0040229885</v>
      </c>
      <c r="Q268" s="221">
        <v>2124.4039754129558</v>
      </c>
      <c r="R268" s="221">
        <v>2681.4037114060652</v>
      </c>
      <c r="S268" s="221">
        <v>79.227307934878937</v>
      </c>
      <c r="T268" s="381">
        <v>2124.4039754129558</v>
      </c>
      <c r="U268" s="222">
        <v>2746.534559255173</v>
      </c>
      <c r="V268" s="222">
        <v>77.348525189832984</v>
      </c>
      <c r="W268" s="223">
        <v>435674.05349909031</v>
      </c>
      <c r="X268" s="224">
        <v>206.08990231745048</v>
      </c>
      <c r="Y268" s="225">
        <v>86.913203998973742</v>
      </c>
      <c r="Z268" s="223">
        <v>0</v>
      </c>
      <c r="AA268" s="224">
        <v>0</v>
      </c>
      <c r="AB268" s="226">
        <v>86.913203998973742</v>
      </c>
      <c r="AC268" s="227">
        <v>0</v>
      </c>
      <c r="AD268" s="228">
        <v>0</v>
      </c>
      <c r="AE268" s="229">
        <v>0</v>
      </c>
      <c r="AF268" s="230">
        <v>0</v>
      </c>
      <c r="AG268" s="231">
        <v>86.913203998973742</v>
      </c>
      <c r="AH268" s="223">
        <v>435674.05349909031</v>
      </c>
      <c r="AI268" s="224">
        <v>206.08990231745048</v>
      </c>
      <c r="AJ268" s="226">
        <v>86.913203998973742</v>
      </c>
      <c r="AK268" s="232">
        <v>0</v>
      </c>
      <c r="AL268" s="444">
        <v>0.18401135288552506</v>
      </c>
      <c r="AM268" s="232">
        <v>0</v>
      </c>
      <c r="AN268" s="232">
        <v>5.6859035004730369</v>
      </c>
      <c r="AO268" s="232">
        <v>0</v>
      </c>
      <c r="AP268" s="223">
        <v>0</v>
      </c>
      <c r="AQ268" s="224">
        <v>79.227307934878937</v>
      </c>
      <c r="AR268" s="224">
        <v>0</v>
      </c>
      <c r="AS268" s="233">
        <v>0</v>
      </c>
      <c r="AT268" s="234">
        <v>0</v>
      </c>
      <c r="AU268" s="254"/>
      <c r="AV268" s="221">
        <v>715.38</v>
      </c>
      <c r="AW268" s="221">
        <v>1512313.32</v>
      </c>
      <c r="AX268" s="271">
        <v>1.7873270144682398E-3</v>
      </c>
      <c r="AY268" s="298">
        <v>28150.400477874777</v>
      </c>
      <c r="AZ268" s="213"/>
      <c r="BA268" s="221">
        <v>59.250860557203886</v>
      </c>
      <c r="BB268" s="272">
        <v>0.17009543441325267</v>
      </c>
      <c r="BC268" s="221">
        <v>-12.050553777858935</v>
      </c>
      <c r="BD268" s="272">
        <v>-0.77029569530322417</v>
      </c>
      <c r="BE268" s="221">
        <v>-0.10993646934127739</v>
      </c>
      <c r="BF268" s="272">
        <v>-0.29073589405685679</v>
      </c>
      <c r="BG268" s="221">
        <v>1278.3357273808294</v>
      </c>
      <c r="BH268" s="272">
        <v>-0.67486957491295529</v>
      </c>
      <c r="BI268" s="221">
        <v>-5.4016645008468228E-2</v>
      </c>
      <c r="BJ268" s="445">
        <v>0</v>
      </c>
      <c r="BL268" s="412">
        <v>344.75</v>
      </c>
      <c r="BM268" s="425"/>
      <c r="BN268" s="235">
        <v>2116</v>
      </c>
      <c r="BO268" s="302">
        <v>1.74</v>
      </c>
      <c r="BP268" s="232">
        <v>1.74</v>
      </c>
      <c r="BQ268" s="71">
        <v>354399310</v>
      </c>
      <c r="BR268" s="235">
        <v>2108</v>
      </c>
      <c r="BS268" s="302">
        <v>1.74</v>
      </c>
      <c r="BT268" s="232">
        <v>1.74</v>
      </c>
      <c r="BU268" s="71">
        <v>385131440</v>
      </c>
      <c r="BV268" s="235">
        <v>2099</v>
      </c>
      <c r="BW268" s="302">
        <v>1.74</v>
      </c>
      <c r="BX268" s="232">
        <v>1.74</v>
      </c>
      <c r="BY268" s="71">
        <v>396301510</v>
      </c>
      <c r="BZ268" s="463">
        <v>-37254</v>
      </c>
      <c r="CA268" s="235">
        <v>3878749</v>
      </c>
      <c r="CB268" s="235">
        <v>110787</v>
      </c>
      <c r="CC268" s="235">
        <v>-207015</v>
      </c>
      <c r="CD268" s="235">
        <v>-472</v>
      </c>
      <c r="CE268" s="235">
        <v>0</v>
      </c>
      <c r="CF268" s="235">
        <v>284095</v>
      </c>
      <c r="CG268" s="235">
        <v>20178</v>
      </c>
      <c r="CH268" s="235">
        <v>-38274</v>
      </c>
      <c r="CI268" s="235">
        <v>28636</v>
      </c>
      <c r="CJ268" s="235">
        <v>1115</v>
      </c>
      <c r="CK268" s="235">
        <v>147908</v>
      </c>
      <c r="CL268" s="235">
        <v>62161</v>
      </c>
      <c r="CM268" s="235">
        <v>-3695</v>
      </c>
      <c r="CN268" s="235">
        <v>0</v>
      </c>
      <c r="CO268" s="235">
        <v>0</v>
      </c>
      <c r="CP268" s="235">
        <v>5766</v>
      </c>
      <c r="CQ268" s="235">
        <v>424</v>
      </c>
      <c r="CR268" s="235">
        <v>-1740</v>
      </c>
      <c r="CS268" s="235">
        <v>0</v>
      </c>
      <c r="CT268" s="235">
        <v>285</v>
      </c>
      <c r="CU268" s="235">
        <v>7666</v>
      </c>
      <c r="CV268" s="235">
        <v>0</v>
      </c>
      <c r="CW268" s="235">
        <v>4259320</v>
      </c>
      <c r="CX268" s="463">
        <v>-42634</v>
      </c>
      <c r="CY268" s="544">
        <v>3882512</v>
      </c>
      <c r="CZ268" s="544">
        <v>101869</v>
      </c>
      <c r="DA268" s="544">
        <v>-253225</v>
      </c>
      <c r="DB268" s="544">
        <v>-784</v>
      </c>
      <c r="DC268" s="544">
        <v>0</v>
      </c>
      <c r="DD268" s="544">
        <v>337331</v>
      </c>
      <c r="DE268" s="544">
        <v>18034</v>
      </c>
      <c r="DF268" s="544">
        <v>-22424</v>
      </c>
      <c r="DG268" s="544">
        <v>35168</v>
      </c>
      <c r="DH268" s="544">
        <v>826</v>
      </c>
      <c r="DI268" s="544">
        <v>133578</v>
      </c>
      <c r="DJ268" s="544">
        <v>31124</v>
      </c>
      <c r="DK268" s="544">
        <v>-713</v>
      </c>
      <c r="DL268" s="544">
        <v>0</v>
      </c>
      <c r="DM268" s="544">
        <v>0</v>
      </c>
      <c r="DN268" s="544">
        <v>-840</v>
      </c>
      <c r="DO268" s="544">
        <v>547</v>
      </c>
      <c r="DP268" s="544">
        <v>-1213</v>
      </c>
      <c r="DQ268" s="544">
        <v>0</v>
      </c>
      <c r="DR268" s="544">
        <v>4280</v>
      </c>
      <c r="DS268" s="544">
        <v>9051</v>
      </c>
      <c r="DT268" s="544">
        <v>0</v>
      </c>
      <c r="DU268" s="544">
        <v>4232487</v>
      </c>
      <c r="DV268" s="463">
        <v>-38346</v>
      </c>
      <c r="DW268" s="235">
        <v>3795180</v>
      </c>
      <c r="DX268" s="235">
        <v>82748</v>
      </c>
      <c r="DY268" s="235">
        <v>-150689</v>
      </c>
      <c r="DZ268" s="235">
        <v>-541</v>
      </c>
      <c r="EA268" s="235">
        <v>0</v>
      </c>
      <c r="EB268" s="235">
        <v>401610</v>
      </c>
      <c r="EC268" s="235">
        <v>18364</v>
      </c>
      <c r="ED268" s="235">
        <v>-21100</v>
      </c>
      <c r="EE268" s="235">
        <v>13992</v>
      </c>
      <c r="EF268" s="235">
        <v>893</v>
      </c>
      <c r="EG268" s="235">
        <v>63704</v>
      </c>
      <c r="EH268" s="235">
        <v>21056</v>
      </c>
      <c r="EI268" s="235">
        <v>-1101</v>
      </c>
      <c r="EJ268" s="235">
        <v>0</v>
      </c>
      <c r="EK268" s="235">
        <v>0</v>
      </c>
      <c r="EL268" s="235">
        <v>1018</v>
      </c>
      <c r="EM268" s="235">
        <v>380</v>
      </c>
      <c r="EN268" s="235">
        <v>-53</v>
      </c>
      <c r="EO268" s="235">
        <v>0</v>
      </c>
      <c r="EP268" s="235">
        <v>-2058</v>
      </c>
      <c r="EQ268" s="235">
        <v>10585</v>
      </c>
      <c r="ER268" s="235">
        <v>0</v>
      </c>
      <c r="ES268" s="235">
        <v>4195642</v>
      </c>
      <c r="ET268" s="254"/>
      <c r="EU268" s="254"/>
      <c r="EV268" s="254"/>
      <c r="EW268" s="254"/>
      <c r="EY268" s="397">
        <v>58.650087939665788</v>
      </c>
      <c r="EZ268" s="226">
        <v>0.15265491591724176</v>
      </c>
      <c r="FA268" s="397">
        <v>-12.467175856638908</v>
      </c>
      <c r="FB268" s="226">
        <v>-0.51744425799961891</v>
      </c>
      <c r="FC268" s="221">
        <v>-9.589927844083268E-2</v>
      </c>
      <c r="FD268" s="226">
        <v>-0.21291900488890669</v>
      </c>
      <c r="FE268" s="221">
        <v>1588.4062735293519</v>
      </c>
      <c r="FF268" s="226">
        <v>-0.60921729122319079</v>
      </c>
      <c r="FG268" s="221">
        <v>7.8772360629767446E-3</v>
      </c>
      <c r="FH268" s="226">
        <v>0</v>
      </c>
      <c r="FI268" s="232"/>
      <c r="FJ268" s="393">
        <v>344.75</v>
      </c>
      <c r="FK268" s="430"/>
      <c r="FL268" s="468">
        <v>0.18456428910327377</v>
      </c>
      <c r="FM268" s="469">
        <v>0</v>
      </c>
      <c r="FN268" s="472">
        <v>5.7029890874584854</v>
      </c>
      <c r="FO268" s="386">
        <v>0</v>
      </c>
      <c r="FQ268" s="390">
        <v>711.28</v>
      </c>
      <c r="FR268" s="391">
        <v>1499141.1466666665</v>
      </c>
      <c r="FS268" s="392">
        <v>1.7561103949969388E-3</v>
      </c>
      <c r="FT268" s="278">
        <v>28097.766319951021</v>
      </c>
      <c r="FV268" s="555">
        <v>0</v>
      </c>
      <c r="FW268" s="551">
        <v>0</v>
      </c>
      <c r="FX268" s="547">
        <v>6835</v>
      </c>
      <c r="FY268" s="545">
        <v>7938</v>
      </c>
      <c r="FZ268" s="555">
        <v>0</v>
      </c>
    </row>
    <row r="269" spans="1:182" x14ac:dyDescent="0.2">
      <c r="A269" s="65">
        <v>266</v>
      </c>
      <c r="B269" s="65">
        <v>907</v>
      </c>
      <c r="C269" s="66">
        <v>4307</v>
      </c>
      <c r="D269" s="67" t="s">
        <v>223</v>
      </c>
      <c r="E269" s="75"/>
      <c r="F269" s="220">
        <v>2632.6666666666665</v>
      </c>
      <c r="G269" s="220">
        <v>4675125.333333333</v>
      </c>
      <c r="H269" s="214">
        <v>1.9400000000000002</v>
      </c>
      <c r="I269" s="220">
        <v>2409858.4192439863</v>
      </c>
      <c r="J269" s="220">
        <v>411668</v>
      </c>
      <c r="K269" s="209">
        <v>0</v>
      </c>
      <c r="L269" s="216">
        <v>1.65</v>
      </c>
      <c r="M269" s="220">
        <v>3976266.3917525769</v>
      </c>
      <c r="N269" s="220">
        <v>422621.48</v>
      </c>
      <c r="O269" s="220">
        <v>3161.6666666666665</v>
      </c>
      <c r="P269" s="220">
        <v>4402049.5384192439</v>
      </c>
      <c r="Q269" s="221">
        <v>1672.0876950187051</v>
      </c>
      <c r="R269" s="221">
        <v>2681.4037114060652</v>
      </c>
      <c r="S269" s="221">
        <v>62.358670121400756</v>
      </c>
      <c r="T269" s="381">
        <v>1672.0876950187051</v>
      </c>
      <c r="U269" s="222">
        <v>2746.534559255173</v>
      </c>
      <c r="V269" s="222">
        <v>60.879907350306752</v>
      </c>
      <c r="W269" s="223">
        <v>983161.27401604236</v>
      </c>
      <c r="X269" s="224">
        <v>373.4469260633233</v>
      </c>
      <c r="Y269" s="225">
        <v>76.285962176482485</v>
      </c>
      <c r="Z269" s="223">
        <v>685737</v>
      </c>
      <c r="AA269" s="224">
        <v>260.47239807546214</v>
      </c>
      <c r="AB269" s="226">
        <v>85.999993561143938</v>
      </c>
      <c r="AC269" s="227">
        <v>0</v>
      </c>
      <c r="AD269" s="228">
        <v>0</v>
      </c>
      <c r="AE269" s="229">
        <v>685737</v>
      </c>
      <c r="AF269" s="230">
        <v>260.47239807546214</v>
      </c>
      <c r="AG269" s="231">
        <v>85.999993561143938</v>
      </c>
      <c r="AH269" s="223">
        <v>1668898.2740160422</v>
      </c>
      <c r="AI269" s="224">
        <v>633.91932413878544</v>
      </c>
      <c r="AJ269" s="226">
        <v>85.999993561143938</v>
      </c>
      <c r="AK269" s="232">
        <v>0</v>
      </c>
      <c r="AL269" s="444">
        <v>0.84059255507723474</v>
      </c>
      <c r="AM269" s="232">
        <v>43302.000366724089</v>
      </c>
      <c r="AN269" s="232">
        <v>20.207647505697647</v>
      </c>
      <c r="AO269" s="232">
        <v>167852.57519342424</v>
      </c>
      <c r="AP269" s="223">
        <v>211154.57556014834</v>
      </c>
      <c r="AQ269" s="224">
        <v>62.358670121400756</v>
      </c>
      <c r="AR269" s="224">
        <v>0</v>
      </c>
      <c r="AS269" s="233">
        <v>0</v>
      </c>
      <c r="AT269" s="234">
        <v>211154.57556014834</v>
      </c>
      <c r="AU269" s="254"/>
      <c r="AV269" s="221">
        <v>515.15</v>
      </c>
      <c r="AW269" s="221">
        <v>1356218.2333333332</v>
      </c>
      <c r="AX269" s="271">
        <v>1.6028460861212655E-3</v>
      </c>
      <c r="AY269" s="298">
        <v>25244.825856409931</v>
      </c>
      <c r="AZ269" s="213"/>
      <c r="BA269" s="221">
        <v>56.451218978379522</v>
      </c>
      <c r="BB269" s="272">
        <v>0.10314118297242046</v>
      </c>
      <c r="BC269" s="221">
        <v>-4.5150732640711011</v>
      </c>
      <c r="BD269" s="272">
        <v>-3.8678883057216042E-2</v>
      </c>
      <c r="BE269" s="221">
        <v>0.38537332931272283</v>
      </c>
      <c r="BF269" s="272">
        <v>0.8460935698420935</v>
      </c>
      <c r="BG269" s="221">
        <v>1518.2499114711247</v>
      </c>
      <c r="BH269" s="272">
        <v>-0.606233954391309</v>
      </c>
      <c r="BI269" s="221">
        <v>0.37919745603715171</v>
      </c>
      <c r="BJ269" s="445">
        <v>0</v>
      </c>
      <c r="BL269" s="412">
        <v>424</v>
      </c>
      <c r="BM269" s="425"/>
      <c r="BN269" s="235">
        <v>2646</v>
      </c>
      <c r="BO269" s="302">
        <v>1.94</v>
      </c>
      <c r="BP269" s="232">
        <v>1.94</v>
      </c>
      <c r="BQ269" s="71">
        <v>331265900</v>
      </c>
      <c r="BR269" s="235">
        <v>2594</v>
      </c>
      <c r="BS269" s="302">
        <v>1.94</v>
      </c>
      <c r="BT269" s="232">
        <v>1.94</v>
      </c>
      <c r="BU269" s="71">
        <v>353718480</v>
      </c>
      <c r="BV269" s="235">
        <v>2617</v>
      </c>
      <c r="BW269" s="302">
        <v>1.94</v>
      </c>
      <c r="BX269" s="232">
        <v>1.94</v>
      </c>
      <c r="BY269" s="71">
        <v>361910750</v>
      </c>
      <c r="BZ269" s="463">
        <v>-35840</v>
      </c>
      <c r="CA269" s="235">
        <v>4012205</v>
      </c>
      <c r="CB269" s="235">
        <v>69259</v>
      </c>
      <c r="CC269" s="235">
        <v>-93355</v>
      </c>
      <c r="CD269" s="235">
        <v>-148</v>
      </c>
      <c r="CE269" s="235">
        <v>0</v>
      </c>
      <c r="CF269" s="235">
        <v>299761</v>
      </c>
      <c r="CG269" s="235">
        <v>20528</v>
      </c>
      <c r="CH269" s="235">
        <v>-17623</v>
      </c>
      <c r="CI269" s="235">
        <v>62153</v>
      </c>
      <c r="CJ269" s="235">
        <v>1458</v>
      </c>
      <c r="CK269" s="235">
        <v>155997</v>
      </c>
      <c r="CL269" s="235">
        <v>126029</v>
      </c>
      <c r="CM269" s="235">
        <v>-56</v>
      </c>
      <c r="CN269" s="235">
        <v>0</v>
      </c>
      <c r="CO269" s="235">
        <v>0</v>
      </c>
      <c r="CP269" s="235">
        <v>3813</v>
      </c>
      <c r="CQ269" s="235">
        <v>1708</v>
      </c>
      <c r="CR269" s="235">
        <v>-49</v>
      </c>
      <c r="CS269" s="235">
        <v>0</v>
      </c>
      <c r="CT269" s="235">
        <v>354</v>
      </c>
      <c r="CU269" s="235">
        <v>11333</v>
      </c>
      <c r="CV269" s="235">
        <v>0</v>
      </c>
      <c r="CW269" s="235">
        <v>4617527</v>
      </c>
      <c r="CX269" s="463">
        <v>-57835</v>
      </c>
      <c r="CY269" s="544">
        <v>4225719</v>
      </c>
      <c r="CZ269" s="544">
        <v>101278</v>
      </c>
      <c r="DA269" s="544">
        <v>-85347</v>
      </c>
      <c r="DB269" s="544">
        <v>-221</v>
      </c>
      <c r="DC269" s="544">
        <v>0</v>
      </c>
      <c r="DD269" s="544">
        <v>306601</v>
      </c>
      <c r="DE269" s="544">
        <v>17280</v>
      </c>
      <c r="DF269" s="544">
        <v>-13062</v>
      </c>
      <c r="DG269" s="544">
        <v>38136</v>
      </c>
      <c r="DH269" s="544">
        <v>1016</v>
      </c>
      <c r="DI269" s="544">
        <v>255739</v>
      </c>
      <c r="DJ269" s="544">
        <v>12332</v>
      </c>
      <c r="DK269" s="544">
        <v>-2558</v>
      </c>
      <c r="DL269" s="544">
        <v>0</v>
      </c>
      <c r="DM269" s="544">
        <v>0</v>
      </c>
      <c r="DN269" s="544">
        <v>735</v>
      </c>
      <c r="DO269" s="544">
        <v>833</v>
      </c>
      <c r="DP269" s="544">
        <v>-74</v>
      </c>
      <c r="DQ269" s="544">
        <v>0</v>
      </c>
      <c r="DR269" s="544">
        <v>121</v>
      </c>
      <c r="DS269" s="544">
        <v>15703</v>
      </c>
      <c r="DT269" s="544">
        <v>0</v>
      </c>
      <c r="DU269" s="544">
        <v>4816396</v>
      </c>
      <c r="DV269" s="463">
        <v>-49336</v>
      </c>
      <c r="DW269" s="235">
        <v>4003796</v>
      </c>
      <c r="DX269" s="235">
        <v>88647</v>
      </c>
      <c r="DY269" s="235">
        <v>-62939</v>
      </c>
      <c r="DZ269" s="235">
        <v>-185</v>
      </c>
      <c r="EA269" s="235">
        <v>0</v>
      </c>
      <c r="EB269" s="235">
        <v>334311</v>
      </c>
      <c r="EC269" s="235">
        <v>22331</v>
      </c>
      <c r="ED269" s="235">
        <v>-11989</v>
      </c>
      <c r="EE269" s="235">
        <v>58141</v>
      </c>
      <c r="EF269" s="235">
        <v>725</v>
      </c>
      <c r="EG269" s="235">
        <v>329710</v>
      </c>
      <c r="EH269" s="235">
        <v>25667</v>
      </c>
      <c r="EI269" s="235">
        <v>-2694</v>
      </c>
      <c r="EJ269" s="235">
        <v>0</v>
      </c>
      <c r="EK269" s="235">
        <v>0</v>
      </c>
      <c r="EL269" s="235">
        <v>678</v>
      </c>
      <c r="EM269" s="235">
        <v>1515</v>
      </c>
      <c r="EN269" s="235">
        <v>-35</v>
      </c>
      <c r="EO269" s="235">
        <v>0</v>
      </c>
      <c r="EP269" s="235">
        <v>0</v>
      </c>
      <c r="EQ269" s="235">
        <v>17024</v>
      </c>
      <c r="ER269" s="235">
        <v>0</v>
      </c>
      <c r="ES269" s="235">
        <v>4755367</v>
      </c>
      <c r="ET269" s="254"/>
      <c r="EU269" s="254"/>
      <c r="EV269" s="254"/>
      <c r="EW269" s="254"/>
      <c r="EY269" s="397">
        <v>52.386781151398452</v>
      </c>
      <c r="EZ269" s="226">
        <v>5.0547365201257504E-3</v>
      </c>
      <c r="FA269" s="397">
        <v>-5.0687976165462816</v>
      </c>
      <c r="FB269" s="226">
        <v>8.8152759664029501E-4</v>
      </c>
      <c r="FC269" s="221">
        <v>0.30055812124106213</v>
      </c>
      <c r="FD269" s="226">
        <v>0.7719887905637316</v>
      </c>
      <c r="FE269" s="221">
        <v>1776.8544148842013</v>
      </c>
      <c r="FF269" s="226">
        <v>-0.55550436198632869</v>
      </c>
      <c r="FG269" s="221">
        <v>0.33335735416670659</v>
      </c>
      <c r="FH269" s="226">
        <v>0</v>
      </c>
      <c r="FI269" s="232"/>
      <c r="FJ269" s="393">
        <v>424</v>
      </c>
      <c r="FK269" s="430"/>
      <c r="FL269" s="468">
        <v>0.84497899961817491</v>
      </c>
      <c r="FM269" s="469">
        <v>45138.674479557747</v>
      </c>
      <c r="FN269" s="472">
        <v>20.313096601756396</v>
      </c>
      <c r="FO269" s="386">
        <v>170686.41282899215</v>
      </c>
      <c r="FQ269" s="390">
        <v>500.37</v>
      </c>
      <c r="FR269" s="391">
        <v>1310469.03</v>
      </c>
      <c r="FS269" s="392">
        <v>1.535097806515116E-3</v>
      </c>
      <c r="FT269" s="278">
        <v>24561.564904241855</v>
      </c>
      <c r="FV269" s="555">
        <v>0</v>
      </c>
      <c r="FW269" s="551">
        <v>0</v>
      </c>
      <c r="FX269" s="547">
        <v>9485</v>
      </c>
      <c r="FY269" s="545">
        <v>11109</v>
      </c>
      <c r="FZ269" s="555">
        <v>0</v>
      </c>
    </row>
    <row r="270" spans="1:182" x14ac:dyDescent="0.2">
      <c r="A270" s="65">
        <v>267</v>
      </c>
      <c r="B270" s="65">
        <v>938</v>
      </c>
      <c r="C270" s="66">
        <v>1718</v>
      </c>
      <c r="D270" s="67" t="s">
        <v>99</v>
      </c>
      <c r="E270" s="75"/>
      <c r="F270" s="220">
        <v>4826</v>
      </c>
      <c r="G270" s="220">
        <v>11624953.666666666</v>
      </c>
      <c r="H270" s="214">
        <v>1.72</v>
      </c>
      <c r="I270" s="220">
        <v>6758693.992248062</v>
      </c>
      <c r="J270" s="220">
        <v>1792153.6666666667</v>
      </c>
      <c r="K270" s="209">
        <v>0</v>
      </c>
      <c r="L270" s="216">
        <v>1.65</v>
      </c>
      <c r="M270" s="220">
        <v>11151845.087209301</v>
      </c>
      <c r="N270" s="220">
        <v>1453779.9633333331</v>
      </c>
      <c r="O270" s="220">
        <v>3534.3333333333335</v>
      </c>
      <c r="P270" s="220">
        <v>12609159.383875968</v>
      </c>
      <c r="Q270" s="221">
        <v>2612.7557778441706</v>
      </c>
      <c r="R270" s="221">
        <v>2681.4037114060652</v>
      </c>
      <c r="S270" s="221">
        <v>97.439850878482702</v>
      </c>
      <c r="T270" s="381">
        <v>2612.7557778441706</v>
      </c>
      <c r="U270" s="222">
        <v>2746.534559255173</v>
      </c>
      <c r="V270" s="222">
        <v>95.129179024520198</v>
      </c>
      <c r="W270" s="223">
        <v>122579.12312679026</v>
      </c>
      <c r="X270" s="224">
        <v>25.399735417901006</v>
      </c>
      <c r="Y270" s="225">
        <v>98.387106053444114</v>
      </c>
      <c r="Z270" s="223">
        <v>0</v>
      </c>
      <c r="AA270" s="224">
        <v>0</v>
      </c>
      <c r="AB270" s="226">
        <v>98.387106053444114</v>
      </c>
      <c r="AC270" s="227">
        <v>0</v>
      </c>
      <c r="AD270" s="228">
        <v>0</v>
      </c>
      <c r="AE270" s="229">
        <v>0</v>
      </c>
      <c r="AF270" s="230">
        <v>0</v>
      </c>
      <c r="AG270" s="231">
        <v>98.387106053444114</v>
      </c>
      <c r="AH270" s="223">
        <v>122579.12312679026</v>
      </c>
      <c r="AI270" s="224">
        <v>25.399735417901006</v>
      </c>
      <c r="AJ270" s="226">
        <v>98.387106053444114</v>
      </c>
      <c r="AK270" s="232">
        <v>0</v>
      </c>
      <c r="AL270" s="444">
        <v>1.1481558226274347</v>
      </c>
      <c r="AM270" s="232">
        <v>177911.04853294746</v>
      </c>
      <c r="AN270" s="232">
        <v>15.795275590551181</v>
      </c>
      <c r="AO270" s="232">
        <v>136333.97963613432</v>
      </c>
      <c r="AP270" s="223">
        <v>314245.02816908178</v>
      </c>
      <c r="AQ270" s="224">
        <v>97.439850878482702</v>
      </c>
      <c r="AR270" s="224">
        <v>0</v>
      </c>
      <c r="AS270" s="233">
        <v>0</v>
      </c>
      <c r="AT270" s="234">
        <v>314245.02816908178</v>
      </c>
      <c r="AU270" s="254"/>
      <c r="AV270" s="221">
        <v>461.92</v>
      </c>
      <c r="AW270" s="221">
        <v>2229225.92</v>
      </c>
      <c r="AX270" s="271">
        <v>2.6346099419191885E-3</v>
      </c>
      <c r="AY270" s="298">
        <v>41495.106585227215</v>
      </c>
      <c r="AZ270" s="213"/>
      <c r="BA270" s="221">
        <v>47.980574804630415</v>
      </c>
      <c r="BB270" s="272">
        <v>-9.9436762777755247E-2</v>
      </c>
      <c r="BC270" s="221">
        <v>-4.3544451876273138</v>
      </c>
      <c r="BD270" s="272">
        <v>-2.3083566868688166E-2</v>
      </c>
      <c r="BE270" s="221">
        <v>0.1435406038063676</v>
      </c>
      <c r="BF270" s="272">
        <v>0.2910418255848401</v>
      </c>
      <c r="BG270" s="221">
        <v>3048.6835891673159</v>
      </c>
      <c r="BH270" s="272">
        <v>-0.16840129545869101</v>
      </c>
      <c r="BI270" s="221">
        <v>8.4230697849271924E-2</v>
      </c>
      <c r="BJ270" s="445">
        <v>0</v>
      </c>
      <c r="BL270" s="412">
        <v>848.5</v>
      </c>
      <c r="BM270" s="425"/>
      <c r="BN270" s="235">
        <v>4835</v>
      </c>
      <c r="BO270" s="302">
        <v>1.72</v>
      </c>
      <c r="BP270" s="232">
        <v>1.72</v>
      </c>
      <c r="BQ270" s="71">
        <v>1071297532</v>
      </c>
      <c r="BR270" s="235">
        <v>4833</v>
      </c>
      <c r="BS270" s="302">
        <v>1.72</v>
      </c>
      <c r="BT270" s="232">
        <v>1.72</v>
      </c>
      <c r="BU270" s="71">
        <v>1371864125</v>
      </c>
      <c r="BV270" s="235">
        <v>4826</v>
      </c>
      <c r="BW270" s="302">
        <v>1.66</v>
      </c>
      <c r="BX270" s="232">
        <v>1.66</v>
      </c>
      <c r="BY270" s="71">
        <v>1411914995</v>
      </c>
      <c r="BZ270" s="463">
        <v>-86843</v>
      </c>
      <c r="CA270" s="235">
        <v>10124269</v>
      </c>
      <c r="CB270" s="235">
        <v>236129</v>
      </c>
      <c r="CC270" s="235">
        <v>-511517</v>
      </c>
      <c r="CD270" s="235">
        <v>-7340</v>
      </c>
      <c r="CE270" s="235">
        <v>0</v>
      </c>
      <c r="CF270" s="235">
        <v>1352325</v>
      </c>
      <c r="CG270" s="235">
        <v>104381</v>
      </c>
      <c r="CH270" s="235">
        <v>-88784</v>
      </c>
      <c r="CI270" s="235">
        <v>192265</v>
      </c>
      <c r="CJ270" s="235">
        <v>3705</v>
      </c>
      <c r="CK270" s="235">
        <v>648860</v>
      </c>
      <c r="CL270" s="235">
        <v>276416</v>
      </c>
      <c r="CM270" s="235">
        <v>-49122</v>
      </c>
      <c r="CN270" s="235">
        <v>0</v>
      </c>
      <c r="CO270" s="235">
        <v>0</v>
      </c>
      <c r="CP270" s="235">
        <v>12061</v>
      </c>
      <c r="CQ270" s="235">
        <v>2746</v>
      </c>
      <c r="CR270" s="235">
        <v>-522</v>
      </c>
      <c r="CS270" s="235">
        <v>0</v>
      </c>
      <c r="CT270" s="235">
        <v>11465</v>
      </c>
      <c r="CU270" s="235">
        <v>12765</v>
      </c>
      <c r="CV270" s="235">
        <v>0</v>
      </c>
      <c r="CW270" s="235">
        <v>12233259</v>
      </c>
      <c r="CX270" s="463">
        <v>-124641</v>
      </c>
      <c r="CY270" s="544">
        <v>9981082</v>
      </c>
      <c r="CZ270" s="544">
        <v>233983</v>
      </c>
      <c r="DA270" s="544">
        <v>-557719</v>
      </c>
      <c r="DB270" s="544">
        <v>-9006</v>
      </c>
      <c r="DC270" s="544">
        <v>0</v>
      </c>
      <c r="DD270" s="544">
        <v>1410050</v>
      </c>
      <c r="DE270" s="544">
        <v>101092</v>
      </c>
      <c r="DF270" s="544">
        <v>-122866</v>
      </c>
      <c r="DG270" s="544">
        <v>227395</v>
      </c>
      <c r="DH270" s="544">
        <v>3142</v>
      </c>
      <c r="DI270" s="544">
        <v>72483</v>
      </c>
      <c r="DJ270" s="544">
        <v>67561</v>
      </c>
      <c r="DK270" s="544">
        <v>-87318</v>
      </c>
      <c r="DL270" s="544">
        <v>0</v>
      </c>
      <c r="DM270" s="544">
        <v>0</v>
      </c>
      <c r="DN270" s="544">
        <v>5026</v>
      </c>
      <c r="DO270" s="544">
        <v>955</v>
      </c>
      <c r="DP270" s="544">
        <v>-1254</v>
      </c>
      <c r="DQ270" s="544">
        <v>0</v>
      </c>
      <c r="DR270" s="544">
        <v>510</v>
      </c>
      <c r="DS270" s="544">
        <v>9618</v>
      </c>
      <c r="DT270" s="544">
        <v>0</v>
      </c>
      <c r="DU270" s="544">
        <v>11210093</v>
      </c>
      <c r="DV270" s="463">
        <v>-73393</v>
      </c>
      <c r="DW270" s="235">
        <v>10033716</v>
      </c>
      <c r="DX270" s="235">
        <v>192005</v>
      </c>
      <c r="DY270" s="235">
        <v>-468782</v>
      </c>
      <c r="DZ270" s="235">
        <v>-11733</v>
      </c>
      <c r="EA270" s="235">
        <v>0</v>
      </c>
      <c r="EB270" s="235">
        <v>1821943</v>
      </c>
      <c r="EC270" s="235">
        <v>103513</v>
      </c>
      <c r="ED270" s="235">
        <v>-100123</v>
      </c>
      <c r="EE270" s="235">
        <v>206269</v>
      </c>
      <c r="EF270" s="235">
        <v>3015</v>
      </c>
      <c r="EG270" s="235">
        <v>250604</v>
      </c>
      <c r="EH270" s="235">
        <v>25644</v>
      </c>
      <c r="EI270" s="235">
        <v>-263849</v>
      </c>
      <c r="EJ270" s="235">
        <v>0</v>
      </c>
      <c r="EK270" s="235">
        <v>0</v>
      </c>
      <c r="EL270" s="235">
        <v>655</v>
      </c>
      <c r="EM270" s="235">
        <v>3478</v>
      </c>
      <c r="EN270" s="235">
        <v>-1491</v>
      </c>
      <c r="EO270" s="235">
        <v>0</v>
      </c>
      <c r="EP270" s="235">
        <v>153</v>
      </c>
      <c r="EQ270" s="235">
        <v>30772</v>
      </c>
      <c r="ER270" s="235">
        <v>0</v>
      </c>
      <c r="ES270" s="235">
        <v>11752396</v>
      </c>
      <c r="ET270" s="254"/>
      <c r="EU270" s="254"/>
      <c r="EV270" s="254"/>
      <c r="EW270" s="254"/>
      <c r="EY270" s="397">
        <v>45.576031603003059</v>
      </c>
      <c r="EZ270" s="226">
        <v>-0.15544639956586204</v>
      </c>
      <c r="FA270" s="397">
        <v>-7.7375161634866716</v>
      </c>
      <c r="FB270" s="226">
        <v>-0.18608723670390817</v>
      </c>
      <c r="FC270" s="221">
        <v>0.24618954688478989</v>
      </c>
      <c r="FD270" s="226">
        <v>0.63692249402315948</v>
      </c>
      <c r="FE270" s="221">
        <v>3168.9958613380691</v>
      </c>
      <c r="FF270" s="226">
        <v>-0.15870556915411052</v>
      </c>
      <c r="FG270" s="221">
        <v>0.11352360672687495</v>
      </c>
      <c r="FH270" s="226">
        <v>0</v>
      </c>
      <c r="FI270" s="232"/>
      <c r="FJ270" s="393">
        <v>848.5</v>
      </c>
      <c r="FK270" s="430"/>
      <c r="FL270" s="468">
        <v>1.1468883676003865</v>
      </c>
      <c r="FM270" s="469">
        <v>179470.05873740328</v>
      </c>
      <c r="FN270" s="472">
        <v>15.777839105836899</v>
      </c>
      <c r="FO270" s="386">
        <v>142442.87781523366</v>
      </c>
      <c r="FQ270" s="390">
        <v>440.53</v>
      </c>
      <c r="FR270" s="391">
        <v>2128347.273333333</v>
      </c>
      <c r="FS270" s="392">
        <v>2.4931693584520857E-3</v>
      </c>
      <c r="FT270" s="278">
        <v>39890.709735233373</v>
      </c>
      <c r="FV270" s="555">
        <v>0</v>
      </c>
      <c r="FW270" s="551">
        <v>0</v>
      </c>
      <c r="FX270" s="547">
        <v>10603</v>
      </c>
      <c r="FY270" s="545">
        <v>19549</v>
      </c>
      <c r="FZ270" s="555">
        <v>0</v>
      </c>
    </row>
    <row r="271" spans="1:182" x14ac:dyDescent="0.2">
      <c r="A271" s="65">
        <v>268</v>
      </c>
      <c r="B271" s="65">
        <v>499</v>
      </c>
      <c r="C271" s="66">
        <v>5409</v>
      </c>
      <c r="D271" s="67" t="s">
        <v>282</v>
      </c>
      <c r="E271" s="75"/>
      <c r="F271" s="220">
        <v>601</v>
      </c>
      <c r="G271" s="220">
        <v>1208532.6666666667</v>
      </c>
      <c r="H271" s="214">
        <v>1.8</v>
      </c>
      <c r="I271" s="220">
        <v>671407.03703703696</v>
      </c>
      <c r="J271" s="220">
        <v>110235</v>
      </c>
      <c r="K271" s="209">
        <v>0</v>
      </c>
      <c r="L271" s="216">
        <v>1.65</v>
      </c>
      <c r="M271" s="220">
        <v>1107821.611111111</v>
      </c>
      <c r="N271" s="220">
        <v>111165.59000000001</v>
      </c>
      <c r="O271" s="220">
        <v>208.66666666666666</v>
      </c>
      <c r="P271" s="220">
        <v>1219195.8677777778</v>
      </c>
      <c r="Q271" s="221">
        <v>2028.6120928082826</v>
      </c>
      <c r="R271" s="221">
        <v>2681.4037114060652</v>
      </c>
      <c r="S271" s="221">
        <v>75.654855111113648</v>
      </c>
      <c r="T271" s="381">
        <v>2028.6120928082826</v>
      </c>
      <c r="U271" s="222">
        <v>2746.534559255173</v>
      </c>
      <c r="V271" s="222">
        <v>73.860788897497713</v>
      </c>
      <c r="W271" s="223">
        <v>145161.27222758895</v>
      </c>
      <c r="X271" s="224">
        <v>241.53289888117962</v>
      </c>
      <c r="Y271" s="225">
        <v>84.662558720001599</v>
      </c>
      <c r="Z271" s="223">
        <v>21553</v>
      </c>
      <c r="AA271" s="224">
        <v>35.861896838602327</v>
      </c>
      <c r="AB271" s="226">
        <v>85.999988689463294</v>
      </c>
      <c r="AC271" s="227">
        <v>0</v>
      </c>
      <c r="AD271" s="228">
        <v>0</v>
      </c>
      <c r="AE271" s="229">
        <v>21553</v>
      </c>
      <c r="AF271" s="230">
        <v>35.861896838602327</v>
      </c>
      <c r="AG271" s="231">
        <v>85.999988689463294</v>
      </c>
      <c r="AH271" s="223">
        <v>166714.27222758895</v>
      </c>
      <c r="AI271" s="224">
        <v>277.39479571978194</v>
      </c>
      <c r="AJ271" s="226">
        <v>85.999988689463294</v>
      </c>
      <c r="AK271" s="232">
        <v>0</v>
      </c>
      <c r="AL271" s="444">
        <v>0.91680532445923457</v>
      </c>
      <c r="AM271" s="232">
        <v>12925.85060403141</v>
      </c>
      <c r="AN271" s="232">
        <v>28.362728785357739</v>
      </c>
      <c r="AO271" s="232">
        <v>77759.849189295332</v>
      </c>
      <c r="AP271" s="223">
        <v>90685.699793326741</v>
      </c>
      <c r="AQ271" s="224">
        <v>75.654855111113648</v>
      </c>
      <c r="AR271" s="224">
        <v>0</v>
      </c>
      <c r="AS271" s="233">
        <v>0</v>
      </c>
      <c r="AT271" s="234">
        <v>90685.699793326741</v>
      </c>
      <c r="AU271" s="254"/>
      <c r="AV271" s="221">
        <v>392.02</v>
      </c>
      <c r="AW271" s="221">
        <v>235604.02</v>
      </c>
      <c r="AX271" s="271">
        <v>2.7844853582544352E-4</v>
      </c>
      <c r="AY271" s="298">
        <v>4385.5644392507356</v>
      </c>
      <c r="AZ271" s="213"/>
      <c r="BA271" s="221">
        <v>4.051017879754327</v>
      </c>
      <c r="BB271" s="272">
        <v>-1.1500250317473908</v>
      </c>
      <c r="BC271" s="221">
        <v>-7.9125256861928408</v>
      </c>
      <c r="BD271" s="272">
        <v>-0.36853619026969814</v>
      </c>
      <c r="BE271" s="221">
        <v>-0.16099350340393084</v>
      </c>
      <c r="BF271" s="272">
        <v>-0.40792142282985594</v>
      </c>
      <c r="BG271" s="221">
        <v>4967.3788823241339</v>
      </c>
      <c r="BH271" s="272">
        <v>0.38050681740310111</v>
      </c>
      <c r="BI271" s="221">
        <v>-0.57674736556251149</v>
      </c>
      <c r="BJ271" s="445">
        <v>0</v>
      </c>
      <c r="BL271" s="412">
        <v>61</v>
      </c>
      <c r="BM271" s="425"/>
      <c r="BN271" s="235">
        <v>601</v>
      </c>
      <c r="BO271" s="302">
        <v>1.8</v>
      </c>
      <c r="BP271" s="232">
        <v>1.8</v>
      </c>
      <c r="BQ271" s="71">
        <v>85830260</v>
      </c>
      <c r="BR271" s="235">
        <v>621</v>
      </c>
      <c r="BS271" s="302">
        <v>1.8</v>
      </c>
      <c r="BT271" s="232">
        <v>1.8</v>
      </c>
      <c r="BU271" s="71">
        <v>95644200</v>
      </c>
      <c r="BV271" s="235">
        <v>626</v>
      </c>
      <c r="BW271" s="302">
        <v>1.8</v>
      </c>
      <c r="BX271" s="232">
        <v>1.8</v>
      </c>
      <c r="BY271" s="71">
        <v>97502450</v>
      </c>
      <c r="BZ271" s="463">
        <v>-2887</v>
      </c>
      <c r="CA271" s="235">
        <v>1127040</v>
      </c>
      <c r="CB271" s="235">
        <v>12022</v>
      </c>
      <c r="CC271" s="235">
        <v>-20315</v>
      </c>
      <c r="CD271" s="235">
        <v>-293</v>
      </c>
      <c r="CE271" s="235">
        <v>-10000</v>
      </c>
      <c r="CF271" s="235">
        <v>120536</v>
      </c>
      <c r="CG271" s="235">
        <v>3960</v>
      </c>
      <c r="CH271" s="235">
        <v>-8846</v>
      </c>
      <c r="CI271" s="235">
        <v>34043</v>
      </c>
      <c r="CJ271" s="235">
        <v>80</v>
      </c>
      <c r="CK271" s="235">
        <v>-22932</v>
      </c>
      <c r="CL271" s="235">
        <v>7637</v>
      </c>
      <c r="CM271" s="235">
        <v>-28788</v>
      </c>
      <c r="CN271" s="235">
        <v>0</v>
      </c>
      <c r="CO271" s="235">
        <v>4000</v>
      </c>
      <c r="CP271" s="235">
        <v>2750</v>
      </c>
      <c r="CQ271" s="235">
        <v>246</v>
      </c>
      <c r="CR271" s="235">
        <v>-3</v>
      </c>
      <c r="CS271" s="235">
        <v>0</v>
      </c>
      <c r="CT271" s="235">
        <v>-65</v>
      </c>
      <c r="CU271" s="235">
        <v>0</v>
      </c>
      <c r="CV271" s="235">
        <v>0</v>
      </c>
      <c r="CW271" s="235">
        <v>1218185</v>
      </c>
      <c r="CX271" s="463">
        <v>-8454</v>
      </c>
      <c r="CY271" s="544">
        <v>1216563</v>
      </c>
      <c r="CZ271" s="544">
        <v>23925</v>
      </c>
      <c r="DA271" s="544">
        <v>-50342</v>
      </c>
      <c r="DB271" s="544">
        <v>-168</v>
      </c>
      <c r="DC271" s="544">
        <v>-10000</v>
      </c>
      <c r="DD271" s="544">
        <v>127657</v>
      </c>
      <c r="DE271" s="544">
        <v>9023</v>
      </c>
      <c r="DF271" s="544">
        <v>-11334</v>
      </c>
      <c r="DG271" s="544">
        <v>26989</v>
      </c>
      <c r="DH271" s="544">
        <v>140</v>
      </c>
      <c r="DI271" s="544">
        <v>28122</v>
      </c>
      <c r="DJ271" s="544">
        <v>-455</v>
      </c>
      <c r="DK271" s="544">
        <v>0</v>
      </c>
      <c r="DL271" s="544">
        <v>0</v>
      </c>
      <c r="DM271" s="544">
        <v>0</v>
      </c>
      <c r="DN271" s="544">
        <v>-1682</v>
      </c>
      <c r="DO271" s="544">
        <v>78</v>
      </c>
      <c r="DP271" s="544">
        <v>-146</v>
      </c>
      <c r="DQ271" s="544">
        <v>0</v>
      </c>
      <c r="DR271" s="544">
        <v>4</v>
      </c>
      <c r="DS271" s="544">
        <v>1420</v>
      </c>
      <c r="DT271" s="544">
        <v>0</v>
      </c>
      <c r="DU271" s="544">
        <v>1351340</v>
      </c>
      <c r="DV271" s="463">
        <v>-7932</v>
      </c>
      <c r="DW271" s="235">
        <v>1162032</v>
      </c>
      <c r="DX271" s="235">
        <v>17283</v>
      </c>
      <c r="DY271" s="235">
        <v>-54055</v>
      </c>
      <c r="DZ271" s="235">
        <v>-227</v>
      </c>
      <c r="EA271" s="235">
        <v>0</v>
      </c>
      <c r="EB271" s="235">
        <v>151727</v>
      </c>
      <c r="EC271" s="235">
        <v>7179</v>
      </c>
      <c r="ED271" s="235">
        <v>-10352</v>
      </c>
      <c r="EE271" s="235">
        <v>23704</v>
      </c>
      <c r="EF271" s="235">
        <v>204</v>
      </c>
      <c r="EG271" s="235">
        <v>57418</v>
      </c>
      <c r="EH271" s="235">
        <v>4039</v>
      </c>
      <c r="EI271" s="235">
        <v>-4595</v>
      </c>
      <c r="EJ271" s="235">
        <v>0</v>
      </c>
      <c r="EK271" s="235">
        <v>0</v>
      </c>
      <c r="EL271" s="235">
        <v>177</v>
      </c>
      <c r="EM271" s="235">
        <v>72</v>
      </c>
      <c r="EN271" s="235">
        <v>-349</v>
      </c>
      <c r="EO271" s="235">
        <v>0</v>
      </c>
      <c r="EP271" s="235">
        <v>6</v>
      </c>
      <c r="EQ271" s="235">
        <v>481</v>
      </c>
      <c r="ER271" s="235">
        <v>0</v>
      </c>
      <c r="ES271" s="235">
        <v>1346812</v>
      </c>
      <c r="ET271" s="254"/>
      <c r="EU271" s="254"/>
      <c r="EV271" s="254"/>
      <c r="EW271" s="254"/>
      <c r="EY271" s="397">
        <v>5.0374464559432957</v>
      </c>
      <c r="EZ271" s="226">
        <v>-1.1107728177799288</v>
      </c>
      <c r="FA271" s="397">
        <v>-3.9892876958467696</v>
      </c>
      <c r="FB271" s="226">
        <v>7.6511322336429738E-2</v>
      </c>
      <c r="FC271" s="221">
        <v>-0.1944062855410458</v>
      </c>
      <c r="FD271" s="226">
        <v>-0.4576371493290266</v>
      </c>
      <c r="FE271" s="221">
        <v>5070.8889684842798</v>
      </c>
      <c r="FF271" s="226">
        <v>0.38338653717162469</v>
      </c>
      <c r="FG271" s="221">
        <v>-0.46882129548603757</v>
      </c>
      <c r="FH271" s="226">
        <v>0</v>
      </c>
      <c r="FI271" s="232"/>
      <c r="FJ271" s="393">
        <v>61</v>
      </c>
      <c r="FK271" s="430"/>
      <c r="FL271" s="468">
        <v>0.89448051948051943</v>
      </c>
      <c r="FM271" s="469">
        <v>12627.929990674695</v>
      </c>
      <c r="FN271" s="472">
        <v>27.672077922077921</v>
      </c>
      <c r="FO271" s="386">
        <v>75818.672584646833</v>
      </c>
      <c r="FQ271" s="390">
        <v>482.89</v>
      </c>
      <c r="FR271" s="391">
        <v>297460.24</v>
      </c>
      <c r="FS271" s="392">
        <v>3.4844819030134571E-4</v>
      </c>
      <c r="FT271" s="278">
        <v>5575.1710448215317</v>
      </c>
      <c r="FV271" s="555">
        <v>0</v>
      </c>
      <c r="FW271" s="551">
        <v>0</v>
      </c>
      <c r="FX271" s="547">
        <v>626</v>
      </c>
      <c r="FY271" s="545">
        <v>384</v>
      </c>
      <c r="FZ271" s="555">
        <v>0</v>
      </c>
    </row>
    <row r="272" spans="1:182" x14ac:dyDescent="0.2">
      <c r="A272" s="65">
        <v>269</v>
      </c>
      <c r="B272" s="65">
        <v>444</v>
      </c>
      <c r="C272" s="66">
        <v>6114</v>
      </c>
      <c r="D272" s="67" t="s">
        <v>319</v>
      </c>
      <c r="E272" s="75"/>
      <c r="F272" s="220">
        <v>1956.3333333333333</v>
      </c>
      <c r="G272" s="220">
        <v>5927803</v>
      </c>
      <c r="H272" s="214">
        <v>1.82</v>
      </c>
      <c r="I272" s="220">
        <v>3257034.6153846155</v>
      </c>
      <c r="J272" s="220">
        <v>329771</v>
      </c>
      <c r="K272" s="209">
        <v>0</v>
      </c>
      <c r="L272" s="216">
        <v>1.65</v>
      </c>
      <c r="M272" s="220">
        <v>5374107.115384616</v>
      </c>
      <c r="N272" s="220">
        <v>370154.08</v>
      </c>
      <c r="O272" s="220">
        <v>35407.666666666664</v>
      </c>
      <c r="P272" s="220">
        <v>5779668.8620512821</v>
      </c>
      <c r="Q272" s="221">
        <v>2954.3374656932779</v>
      </c>
      <c r="R272" s="221">
        <v>2681.4037114060652</v>
      </c>
      <c r="S272" s="221">
        <v>110.17876394838331</v>
      </c>
      <c r="T272" s="381">
        <v>2954.3374656932779</v>
      </c>
      <c r="U272" s="222">
        <v>2746.534559255173</v>
      </c>
      <c r="V272" s="222">
        <v>107.5660037022967</v>
      </c>
      <c r="W272" s="223">
        <v>-197561.27848243684</v>
      </c>
      <c r="X272" s="224">
        <v>-100.98548908626863</v>
      </c>
      <c r="Y272" s="225">
        <v>106.41262128748147</v>
      </c>
      <c r="Z272" s="223">
        <v>0</v>
      </c>
      <c r="AA272" s="224">
        <v>0</v>
      </c>
      <c r="AB272" s="226">
        <v>106.41262128748147</v>
      </c>
      <c r="AC272" s="227">
        <v>0</v>
      </c>
      <c r="AD272" s="228">
        <v>0</v>
      </c>
      <c r="AE272" s="229">
        <v>0</v>
      </c>
      <c r="AF272" s="230">
        <v>0</v>
      </c>
      <c r="AG272" s="231">
        <v>106.41262128748147</v>
      </c>
      <c r="AH272" s="223">
        <v>-197561.27848243684</v>
      </c>
      <c r="AI272" s="224">
        <v>-100.98548908626863</v>
      </c>
      <c r="AJ272" s="226">
        <v>106.41262128748147</v>
      </c>
      <c r="AK272" s="232">
        <v>0</v>
      </c>
      <c r="AL272" s="444">
        <v>0.76469585960129494</v>
      </c>
      <c r="AM272" s="232">
        <v>22321.110849399327</v>
      </c>
      <c r="AN272" s="232">
        <v>10.778326801840178</v>
      </c>
      <c r="AO272" s="232">
        <v>0</v>
      </c>
      <c r="AP272" s="223">
        <v>22321.110849399327</v>
      </c>
      <c r="AQ272" s="224">
        <v>110.17876394838331</v>
      </c>
      <c r="AR272" s="224">
        <v>0</v>
      </c>
      <c r="AS272" s="233">
        <v>0</v>
      </c>
      <c r="AT272" s="234">
        <v>22321.110849399327</v>
      </c>
      <c r="AU272" s="254"/>
      <c r="AV272" s="221">
        <v>748.7</v>
      </c>
      <c r="AW272" s="221">
        <v>1464706.7666666666</v>
      </c>
      <c r="AX272" s="271">
        <v>1.7310632246086161E-3</v>
      </c>
      <c r="AY272" s="298">
        <v>27264.245787585704</v>
      </c>
      <c r="AZ272" s="213"/>
      <c r="BA272" s="221">
        <v>19.284275483839966</v>
      </c>
      <c r="BB272" s="272">
        <v>-0.78571719762984882</v>
      </c>
      <c r="BC272" s="221">
        <v>-0.22588143427939014</v>
      </c>
      <c r="BD272" s="272">
        <v>0.37775704931392934</v>
      </c>
      <c r="BE272" s="221">
        <v>-0.14660680096936837</v>
      </c>
      <c r="BF272" s="272">
        <v>-0.37490122565143841</v>
      </c>
      <c r="BG272" s="221">
        <v>4668.6891403015106</v>
      </c>
      <c r="BH272" s="272">
        <v>0.29505644745141252</v>
      </c>
      <c r="BI272" s="221">
        <v>-0.26947945535469259</v>
      </c>
      <c r="BJ272" s="445">
        <v>0</v>
      </c>
      <c r="BL272" s="412">
        <v>290</v>
      </c>
      <c r="BM272" s="425"/>
      <c r="BN272" s="235">
        <v>1952</v>
      </c>
      <c r="BO272" s="302">
        <v>1.82</v>
      </c>
      <c r="BP272" s="232">
        <v>1.82</v>
      </c>
      <c r="BQ272" s="71">
        <v>299852596</v>
      </c>
      <c r="BR272" s="235">
        <v>1961</v>
      </c>
      <c r="BS272" s="302">
        <v>1.82</v>
      </c>
      <c r="BT272" s="232">
        <v>1.82</v>
      </c>
      <c r="BU272" s="71">
        <v>294129730</v>
      </c>
      <c r="BV272" s="235">
        <v>1957</v>
      </c>
      <c r="BW272" s="302">
        <v>1.82</v>
      </c>
      <c r="BX272" s="232">
        <v>1.82</v>
      </c>
      <c r="BY272" s="71">
        <v>295676560</v>
      </c>
      <c r="BZ272" s="463">
        <v>-49953</v>
      </c>
      <c r="CA272" s="235">
        <v>3233673</v>
      </c>
      <c r="CB272" s="235">
        <v>50719</v>
      </c>
      <c r="CC272" s="235">
        <v>-60201</v>
      </c>
      <c r="CD272" s="235">
        <v>-43</v>
      </c>
      <c r="CE272" s="235">
        <v>0</v>
      </c>
      <c r="CF272" s="235">
        <v>197898</v>
      </c>
      <c r="CG272" s="235">
        <v>14120</v>
      </c>
      <c r="CH272" s="235">
        <v>-8314</v>
      </c>
      <c r="CI272" s="235">
        <v>56864</v>
      </c>
      <c r="CJ272" s="235">
        <v>592208</v>
      </c>
      <c r="CK272" s="235">
        <v>1980507</v>
      </c>
      <c r="CL272" s="235">
        <v>64700</v>
      </c>
      <c r="CM272" s="235">
        <v>-2263</v>
      </c>
      <c r="CN272" s="235">
        <v>0</v>
      </c>
      <c r="CO272" s="235">
        <v>-135445</v>
      </c>
      <c r="CP272" s="235">
        <v>11023</v>
      </c>
      <c r="CQ272" s="235">
        <v>1193</v>
      </c>
      <c r="CR272" s="235">
        <v>-386</v>
      </c>
      <c r="CS272" s="235">
        <v>0</v>
      </c>
      <c r="CT272" s="235">
        <v>-1924</v>
      </c>
      <c r="CU272" s="235">
        <v>6071</v>
      </c>
      <c r="CV272" s="235">
        <v>0</v>
      </c>
      <c r="CW272" s="235">
        <v>5950447</v>
      </c>
      <c r="CX272" s="463">
        <v>-70926</v>
      </c>
      <c r="CY272" s="544">
        <v>3420425</v>
      </c>
      <c r="CZ272" s="544">
        <v>46799</v>
      </c>
      <c r="DA272" s="544">
        <v>-77457</v>
      </c>
      <c r="DB272" s="544">
        <v>-382</v>
      </c>
      <c r="DC272" s="544">
        <v>-57650</v>
      </c>
      <c r="DD272" s="544">
        <v>1215933</v>
      </c>
      <c r="DE272" s="544">
        <v>16528</v>
      </c>
      <c r="DF272" s="544">
        <v>-9595</v>
      </c>
      <c r="DG272" s="544">
        <v>96554</v>
      </c>
      <c r="DH272" s="544">
        <v>658460</v>
      </c>
      <c r="DI272" s="544">
        <v>300165</v>
      </c>
      <c r="DJ272" s="544">
        <v>32666</v>
      </c>
      <c r="DK272" s="544">
        <v>-216784</v>
      </c>
      <c r="DL272" s="544">
        <v>0</v>
      </c>
      <c r="DM272" s="544">
        <v>209210</v>
      </c>
      <c r="DN272" s="544">
        <v>1242</v>
      </c>
      <c r="DO272" s="544">
        <v>211</v>
      </c>
      <c r="DP272" s="544">
        <v>-75</v>
      </c>
      <c r="DQ272" s="544">
        <v>0</v>
      </c>
      <c r="DR272" s="544">
        <v>0</v>
      </c>
      <c r="DS272" s="544">
        <v>46133</v>
      </c>
      <c r="DT272" s="544">
        <v>0</v>
      </c>
      <c r="DU272" s="544">
        <v>5611457</v>
      </c>
      <c r="DV272" s="463">
        <v>-69022</v>
      </c>
      <c r="DW272" s="235">
        <v>3241265</v>
      </c>
      <c r="DX272" s="235">
        <v>36405</v>
      </c>
      <c r="DY272" s="235">
        <v>-73723</v>
      </c>
      <c r="DZ272" s="235">
        <v>0</v>
      </c>
      <c r="EA272" s="235">
        <v>22355</v>
      </c>
      <c r="EB272" s="235">
        <v>1304242</v>
      </c>
      <c r="EC272" s="235">
        <v>12283</v>
      </c>
      <c r="ED272" s="235">
        <v>-12600</v>
      </c>
      <c r="EE272" s="235">
        <v>76727</v>
      </c>
      <c r="EF272" s="235">
        <v>677553</v>
      </c>
      <c r="EG272" s="235">
        <v>1777946</v>
      </c>
      <c r="EH272" s="235">
        <v>22689</v>
      </c>
      <c r="EI272" s="235">
        <v>-2417</v>
      </c>
      <c r="EJ272" s="235">
        <v>0</v>
      </c>
      <c r="EK272" s="235">
        <v>-78470</v>
      </c>
      <c r="EL272" s="235">
        <v>1361</v>
      </c>
      <c r="EM272" s="235">
        <v>1008</v>
      </c>
      <c r="EN272" s="235">
        <v>-291</v>
      </c>
      <c r="EO272" s="235">
        <v>0</v>
      </c>
      <c r="EP272" s="235">
        <v>0</v>
      </c>
      <c r="EQ272" s="235">
        <v>21158</v>
      </c>
      <c r="ER272" s="235">
        <v>0</v>
      </c>
      <c r="ES272" s="235">
        <v>6958469</v>
      </c>
      <c r="ET272" s="254"/>
      <c r="EU272" s="254"/>
      <c r="EV272" s="254"/>
      <c r="EW272" s="254"/>
      <c r="EY272" s="397">
        <v>15.166131963431875</v>
      </c>
      <c r="EZ272" s="226">
        <v>-0.87208168408633957</v>
      </c>
      <c r="FA272" s="397">
        <v>-0.26096568937314685</v>
      </c>
      <c r="FB272" s="226">
        <v>0.33771524706805678</v>
      </c>
      <c r="FC272" s="221">
        <v>-0.16064526317247096</v>
      </c>
      <c r="FD272" s="226">
        <v>-0.37376560565260586</v>
      </c>
      <c r="FE272" s="221">
        <v>4938.8801492613156</v>
      </c>
      <c r="FF272" s="226">
        <v>0.34576037479832133</v>
      </c>
      <c r="FG272" s="221">
        <v>-0.31347310436730247</v>
      </c>
      <c r="FH272" s="226">
        <v>0</v>
      </c>
      <c r="FI272" s="232"/>
      <c r="FJ272" s="393">
        <v>290</v>
      </c>
      <c r="FK272" s="430"/>
      <c r="FL272" s="468">
        <v>0.76456558773424188</v>
      </c>
      <c r="FM272" s="469">
        <v>23346.009879892561</v>
      </c>
      <c r="FN272" s="472">
        <v>10.776490630323678</v>
      </c>
      <c r="FO272" s="386">
        <v>0</v>
      </c>
      <c r="FQ272" s="390">
        <v>834.1</v>
      </c>
      <c r="FR272" s="391">
        <v>1632055.6666666667</v>
      </c>
      <c r="FS272" s="392">
        <v>1.9118079227027328E-3</v>
      </c>
      <c r="FT272" s="278">
        <v>30588.926763243726</v>
      </c>
      <c r="FV272" s="555">
        <v>0</v>
      </c>
      <c r="FW272" s="551">
        <v>0</v>
      </c>
      <c r="FX272" s="547">
        <v>106223</v>
      </c>
      <c r="FY272" s="545">
        <v>134940</v>
      </c>
      <c r="FZ272" s="555">
        <v>0</v>
      </c>
    </row>
    <row r="273" spans="1:182" x14ac:dyDescent="0.2">
      <c r="A273" s="65">
        <v>270</v>
      </c>
      <c r="B273" s="65">
        <v>445</v>
      </c>
      <c r="C273" s="66">
        <v>6115</v>
      </c>
      <c r="D273" s="67" t="s">
        <v>320</v>
      </c>
      <c r="E273" s="75"/>
      <c r="F273" s="220">
        <v>1240.6666666666667</v>
      </c>
      <c r="G273" s="220">
        <v>2167970.6666666665</v>
      </c>
      <c r="H273" s="214">
        <v>2.17</v>
      </c>
      <c r="I273" s="220">
        <v>999064.82334869436</v>
      </c>
      <c r="J273" s="220">
        <v>152142.66666666666</v>
      </c>
      <c r="K273" s="209">
        <v>0</v>
      </c>
      <c r="L273" s="216">
        <v>1.65</v>
      </c>
      <c r="M273" s="220">
        <v>1648456.9585253454</v>
      </c>
      <c r="N273" s="220">
        <v>161848.17000000001</v>
      </c>
      <c r="O273" s="220">
        <v>445.33333333333331</v>
      </c>
      <c r="P273" s="220">
        <v>1810750.4618586786</v>
      </c>
      <c r="Q273" s="221">
        <v>1459.4979542117237</v>
      </c>
      <c r="R273" s="221">
        <v>2681.4037114060652</v>
      </c>
      <c r="S273" s="221">
        <v>54.430369735201019</v>
      </c>
      <c r="T273" s="381">
        <v>1459.4979542117237</v>
      </c>
      <c r="U273" s="222">
        <v>2746.534559255173</v>
      </c>
      <c r="V273" s="222">
        <v>53.139617314974622</v>
      </c>
      <c r="W273" s="223">
        <v>560911.76482087176</v>
      </c>
      <c r="X273" s="224">
        <v>452.10513016190629</v>
      </c>
      <c r="Y273" s="225">
        <v>71.291132933176641</v>
      </c>
      <c r="Z273" s="223">
        <v>489324</v>
      </c>
      <c r="AA273" s="224">
        <v>394.40408382590005</v>
      </c>
      <c r="AB273" s="226">
        <v>85.999999119502746</v>
      </c>
      <c r="AC273" s="227">
        <v>0</v>
      </c>
      <c r="AD273" s="228">
        <v>0</v>
      </c>
      <c r="AE273" s="229">
        <v>489324</v>
      </c>
      <c r="AF273" s="230">
        <v>394.40408382590005</v>
      </c>
      <c r="AG273" s="231">
        <v>85.999999119502746</v>
      </c>
      <c r="AH273" s="223">
        <v>1050235.7648208719</v>
      </c>
      <c r="AI273" s="224">
        <v>846.50921398780633</v>
      </c>
      <c r="AJ273" s="226">
        <v>85.999999119502746</v>
      </c>
      <c r="AK273" s="232">
        <v>0</v>
      </c>
      <c r="AL273" s="444">
        <v>1.9167114454594303</v>
      </c>
      <c r="AM273" s="232">
        <v>109035.49084984332</v>
      </c>
      <c r="AN273" s="232">
        <v>32.119828049435782</v>
      </c>
      <c r="AO273" s="232">
        <v>198033.54870410348</v>
      </c>
      <c r="AP273" s="223">
        <v>307069.03955394682</v>
      </c>
      <c r="AQ273" s="224">
        <v>54.430369735201019</v>
      </c>
      <c r="AR273" s="224">
        <v>0</v>
      </c>
      <c r="AS273" s="233">
        <v>0</v>
      </c>
      <c r="AT273" s="234">
        <v>307069.03955394682</v>
      </c>
      <c r="AU273" s="254"/>
      <c r="AV273" s="221">
        <v>685.24</v>
      </c>
      <c r="AW273" s="221">
        <v>850154.42666666675</v>
      </c>
      <c r="AX273" s="271">
        <v>1.0047547377623385E-3</v>
      </c>
      <c r="AY273" s="298">
        <v>15824.887119756831</v>
      </c>
      <c r="AZ273" s="213"/>
      <c r="BA273" s="221">
        <v>88.011315799388186</v>
      </c>
      <c r="BB273" s="272">
        <v>0.85791017698706051</v>
      </c>
      <c r="BC273" s="221">
        <v>-13.325713650311839</v>
      </c>
      <c r="BD273" s="272">
        <v>-0.89410046120780307</v>
      </c>
      <c r="BE273" s="221">
        <v>0.23396738399463621</v>
      </c>
      <c r="BF273" s="272">
        <v>0.49858835166386212</v>
      </c>
      <c r="BG273" s="221">
        <v>3600.6736608015831</v>
      </c>
      <c r="BH273" s="272">
        <v>-1.0485742311791692E-2</v>
      </c>
      <c r="BI273" s="221">
        <v>0.11822095243872781</v>
      </c>
      <c r="BJ273" s="445">
        <v>0</v>
      </c>
      <c r="BL273" s="412">
        <v>106</v>
      </c>
      <c r="BM273" s="425"/>
      <c r="BN273" s="235">
        <v>1239</v>
      </c>
      <c r="BO273" s="302">
        <v>2.17</v>
      </c>
      <c r="BP273" s="232">
        <v>2.17</v>
      </c>
      <c r="BQ273" s="71">
        <v>126611010</v>
      </c>
      <c r="BR273" s="235">
        <v>1238</v>
      </c>
      <c r="BS273" s="302">
        <v>2.17</v>
      </c>
      <c r="BT273" s="232">
        <v>2.17</v>
      </c>
      <c r="BU273" s="71">
        <v>136776280</v>
      </c>
      <c r="BV273" s="235">
        <v>1232</v>
      </c>
      <c r="BW273" s="302">
        <v>2.17</v>
      </c>
      <c r="BX273" s="232">
        <v>2.17</v>
      </c>
      <c r="BY273" s="71">
        <v>140038370</v>
      </c>
      <c r="BZ273" s="463">
        <v>-68368</v>
      </c>
      <c r="CA273" s="235">
        <v>1982994</v>
      </c>
      <c r="CB273" s="235">
        <v>20465</v>
      </c>
      <c r="CC273" s="235">
        <v>-49635</v>
      </c>
      <c r="CD273" s="235">
        <v>0</v>
      </c>
      <c r="CE273" s="235">
        <v>0</v>
      </c>
      <c r="CF273" s="235">
        <v>90599</v>
      </c>
      <c r="CG273" s="235">
        <v>7400</v>
      </c>
      <c r="CH273" s="235">
        <v>-9971</v>
      </c>
      <c r="CI273" s="235">
        <v>33436</v>
      </c>
      <c r="CJ273" s="235">
        <v>335</v>
      </c>
      <c r="CK273" s="235">
        <v>15742</v>
      </c>
      <c r="CL273" s="235">
        <v>10643</v>
      </c>
      <c r="CM273" s="235">
        <v>-21956</v>
      </c>
      <c r="CN273" s="235">
        <v>0</v>
      </c>
      <c r="CO273" s="235">
        <v>0</v>
      </c>
      <c r="CP273" s="235">
        <v>2800</v>
      </c>
      <c r="CQ273" s="235">
        <v>386</v>
      </c>
      <c r="CR273" s="235">
        <v>0</v>
      </c>
      <c r="CS273" s="235">
        <v>0</v>
      </c>
      <c r="CT273" s="235">
        <v>0</v>
      </c>
      <c r="CU273" s="235">
        <v>7315</v>
      </c>
      <c r="CV273" s="235">
        <v>0</v>
      </c>
      <c r="CW273" s="235">
        <v>2022185</v>
      </c>
      <c r="CX273" s="463">
        <v>-69152</v>
      </c>
      <c r="CY273" s="544">
        <v>2207364</v>
      </c>
      <c r="CZ273" s="544">
        <v>17141</v>
      </c>
      <c r="DA273" s="544">
        <v>-48653</v>
      </c>
      <c r="DB273" s="544">
        <v>0</v>
      </c>
      <c r="DC273" s="544">
        <v>0</v>
      </c>
      <c r="DD273" s="544">
        <v>125424</v>
      </c>
      <c r="DE273" s="544">
        <v>3282</v>
      </c>
      <c r="DF273" s="544">
        <v>-9743</v>
      </c>
      <c r="DG273" s="544">
        <v>46771</v>
      </c>
      <c r="DH273" s="544">
        <v>0</v>
      </c>
      <c r="DI273" s="544">
        <v>18852</v>
      </c>
      <c r="DJ273" s="544">
        <v>14652</v>
      </c>
      <c r="DK273" s="544">
        <v>-7272</v>
      </c>
      <c r="DL273" s="544">
        <v>0</v>
      </c>
      <c r="DM273" s="544">
        <v>0</v>
      </c>
      <c r="DN273" s="544">
        <v>2022</v>
      </c>
      <c r="DO273" s="544">
        <v>472</v>
      </c>
      <c r="DP273" s="544">
        <v>-1514</v>
      </c>
      <c r="DQ273" s="544">
        <v>0</v>
      </c>
      <c r="DR273" s="544">
        <v>0</v>
      </c>
      <c r="DS273" s="544">
        <v>9379</v>
      </c>
      <c r="DT273" s="544">
        <v>0</v>
      </c>
      <c r="DU273" s="544">
        <v>2309025</v>
      </c>
      <c r="DV273" s="463">
        <v>-41688</v>
      </c>
      <c r="DW273" s="235">
        <v>2297160</v>
      </c>
      <c r="DX273" s="235">
        <v>32823</v>
      </c>
      <c r="DY273" s="235">
        <v>-70369</v>
      </c>
      <c r="DZ273" s="235">
        <v>0</v>
      </c>
      <c r="EA273" s="235">
        <v>0</v>
      </c>
      <c r="EB273" s="235">
        <v>109024</v>
      </c>
      <c r="EC273" s="235">
        <v>4470</v>
      </c>
      <c r="ED273" s="235">
        <v>-8012</v>
      </c>
      <c r="EE273" s="235">
        <v>38037</v>
      </c>
      <c r="EF273" s="235">
        <v>239</v>
      </c>
      <c r="EG273" s="235">
        <v>21056</v>
      </c>
      <c r="EH273" s="235">
        <v>17296</v>
      </c>
      <c r="EI273" s="235">
        <v>-4693</v>
      </c>
      <c r="EJ273" s="235">
        <v>0</v>
      </c>
      <c r="EK273" s="235">
        <v>0</v>
      </c>
      <c r="EL273" s="235">
        <v>618</v>
      </c>
      <c r="EM273" s="235">
        <v>262</v>
      </c>
      <c r="EN273" s="235">
        <v>0</v>
      </c>
      <c r="EO273" s="235">
        <v>0</v>
      </c>
      <c r="EP273" s="235">
        <v>0</v>
      </c>
      <c r="EQ273" s="235">
        <v>7692</v>
      </c>
      <c r="ER273" s="235">
        <v>0</v>
      </c>
      <c r="ES273" s="235">
        <v>2403915</v>
      </c>
      <c r="ET273" s="254"/>
      <c r="EU273" s="254"/>
      <c r="EV273" s="254"/>
      <c r="EW273" s="254"/>
      <c r="EY273" s="397">
        <v>95.069712381543965</v>
      </c>
      <c r="EZ273" s="226">
        <v>1.0109145035310054</v>
      </c>
      <c r="FA273" s="397">
        <v>-16.331503442849225</v>
      </c>
      <c r="FB273" s="226">
        <v>-0.78817664919710939</v>
      </c>
      <c r="FC273" s="221">
        <v>0.23662333867392371</v>
      </c>
      <c r="FD273" s="226">
        <v>0.61315743616986951</v>
      </c>
      <c r="FE273" s="221">
        <v>3859.8504649205934</v>
      </c>
      <c r="FF273" s="226">
        <v>3.8207088983038241E-2</v>
      </c>
      <c r="FG273" s="221">
        <v>0.19942205038018182</v>
      </c>
      <c r="FH273" s="226">
        <v>0</v>
      </c>
      <c r="FI273" s="232"/>
      <c r="FJ273" s="393">
        <v>106</v>
      </c>
      <c r="FK273" s="430"/>
      <c r="FL273" s="468">
        <v>1.9234294958209761</v>
      </c>
      <c r="FM273" s="469">
        <v>109245.91997513876</v>
      </c>
      <c r="FN273" s="472">
        <v>32.232407657050423</v>
      </c>
      <c r="FO273" s="386">
        <v>196538.40391472058</v>
      </c>
      <c r="FQ273" s="390">
        <v>652.51</v>
      </c>
      <c r="FR273" s="391">
        <v>806719.86333333328</v>
      </c>
      <c r="FS273" s="392">
        <v>9.4500050312152284E-4</v>
      </c>
      <c r="FT273" s="278">
        <v>15120.008049944365</v>
      </c>
      <c r="FV273" s="555">
        <v>0</v>
      </c>
      <c r="FW273" s="551">
        <v>0</v>
      </c>
      <c r="FX273" s="547">
        <v>1336</v>
      </c>
      <c r="FY273" s="545">
        <v>1312</v>
      </c>
      <c r="FZ273" s="555">
        <v>0</v>
      </c>
    </row>
    <row r="274" spans="1:182" x14ac:dyDescent="0.2">
      <c r="A274" s="65">
        <v>271</v>
      </c>
      <c r="B274" s="65">
        <v>711</v>
      </c>
      <c r="C274" s="66">
        <v>6531</v>
      </c>
      <c r="D274" s="67" t="s">
        <v>339</v>
      </c>
      <c r="E274" s="75"/>
      <c r="F274" s="220">
        <v>284.66666666666669</v>
      </c>
      <c r="G274" s="220">
        <v>511947.33333333331</v>
      </c>
      <c r="H274" s="214">
        <v>1.8</v>
      </c>
      <c r="I274" s="220">
        <v>284415.18518518517</v>
      </c>
      <c r="J274" s="220">
        <v>52859</v>
      </c>
      <c r="K274" s="209">
        <v>0</v>
      </c>
      <c r="L274" s="216">
        <v>1.65</v>
      </c>
      <c r="M274" s="220">
        <v>469285.0555555555</v>
      </c>
      <c r="N274" s="220">
        <v>44264.53</v>
      </c>
      <c r="O274" s="220">
        <v>293</v>
      </c>
      <c r="P274" s="220">
        <v>513842.58555555553</v>
      </c>
      <c r="Q274" s="221">
        <v>1805.0676307572207</v>
      </c>
      <c r="R274" s="221">
        <v>2681.4037114060652</v>
      </c>
      <c r="S274" s="221">
        <v>67.318010453960525</v>
      </c>
      <c r="T274" s="381">
        <v>1805.0676307572207</v>
      </c>
      <c r="U274" s="222">
        <v>2746.534559255173</v>
      </c>
      <c r="V274" s="222">
        <v>65.721642739741583</v>
      </c>
      <c r="W274" s="223">
        <v>92301.558254473988</v>
      </c>
      <c r="X274" s="224">
        <v>324.24434984007252</v>
      </c>
      <c r="Y274" s="225">
        <v>79.410346585995143</v>
      </c>
      <c r="Z274" s="223">
        <v>50299</v>
      </c>
      <c r="AA274" s="224">
        <v>176.69437939110068</v>
      </c>
      <c r="AB274" s="226">
        <v>85.999968978158009</v>
      </c>
      <c r="AC274" s="227">
        <v>0</v>
      </c>
      <c r="AD274" s="228">
        <v>0</v>
      </c>
      <c r="AE274" s="229">
        <v>50299</v>
      </c>
      <c r="AF274" s="230">
        <v>176.69437939110068</v>
      </c>
      <c r="AG274" s="231">
        <v>85.999968978158009</v>
      </c>
      <c r="AH274" s="223">
        <v>142600.55825447399</v>
      </c>
      <c r="AI274" s="224">
        <v>500.93872923117317</v>
      </c>
      <c r="AJ274" s="226">
        <v>85.999968978158009</v>
      </c>
      <c r="AK274" s="232">
        <v>0</v>
      </c>
      <c r="AL274" s="444">
        <v>2.4238875878220139</v>
      </c>
      <c r="AM274" s="232">
        <v>34602.022188292583</v>
      </c>
      <c r="AN274" s="232">
        <v>43.637002341920372</v>
      </c>
      <c r="AO274" s="232">
        <v>71821.671175917392</v>
      </c>
      <c r="AP274" s="223">
        <v>106423.69336420998</v>
      </c>
      <c r="AQ274" s="224">
        <v>67.318010453960525</v>
      </c>
      <c r="AR274" s="224">
        <v>0</v>
      </c>
      <c r="AS274" s="233">
        <v>0</v>
      </c>
      <c r="AT274" s="234">
        <v>106423.69336420998</v>
      </c>
      <c r="AU274" s="254"/>
      <c r="AV274" s="221">
        <v>595.91999999999996</v>
      </c>
      <c r="AW274" s="221">
        <v>169638.56</v>
      </c>
      <c r="AX274" s="271">
        <v>2.0048727798250917E-4</v>
      </c>
      <c r="AY274" s="298">
        <v>3157.6746282245194</v>
      </c>
      <c r="AZ274" s="213"/>
      <c r="BA274" s="221">
        <v>15.11306275620983</v>
      </c>
      <c r="BB274" s="272">
        <v>-0.88547297633071553</v>
      </c>
      <c r="BC274" s="221">
        <v>-8.6724937905015835</v>
      </c>
      <c r="BD274" s="272">
        <v>-0.44232119188514507</v>
      </c>
      <c r="BE274" s="221">
        <v>-0.26625764620018039</v>
      </c>
      <c r="BF274" s="272">
        <v>-0.64952249623490044</v>
      </c>
      <c r="BG274" s="221">
        <v>3192.0323563975485</v>
      </c>
      <c r="BH274" s="272">
        <v>-0.12739150011388103</v>
      </c>
      <c r="BI274" s="221">
        <v>-0.46248129108422004</v>
      </c>
      <c r="BJ274" s="445">
        <v>0</v>
      </c>
      <c r="BL274" s="412">
        <v>61.92</v>
      </c>
      <c r="BM274" s="425"/>
      <c r="BN274" s="235">
        <v>288</v>
      </c>
      <c r="BO274" s="302">
        <v>1.8</v>
      </c>
      <c r="BP274" s="232">
        <v>1.8</v>
      </c>
      <c r="BQ274" s="71">
        <v>34380260</v>
      </c>
      <c r="BR274" s="235">
        <v>282</v>
      </c>
      <c r="BS274" s="302">
        <v>1.8</v>
      </c>
      <c r="BT274" s="232">
        <v>1.8</v>
      </c>
      <c r="BU274" s="71">
        <v>37663204</v>
      </c>
      <c r="BV274" s="235">
        <v>290</v>
      </c>
      <c r="BW274" s="302">
        <v>1.8</v>
      </c>
      <c r="BX274" s="232">
        <v>1.8</v>
      </c>
      <c r="BY274" s="71">
        <v>38218334</v>
      </c>
      <c r="BZ274" s="463">
        <v>-16116</v>
      </c>
      <c r="CA274" s="235">
        <v>463751</v>
      </c>
      <c r="CB274" s="235">
        <v>14066</v>
      </c>
      <c r="CC274" s="235">
        <v>-14094</v>
      </c>
      <c r="CD274" s="235">
        <v>0</v>
      </c>
      <c r="CE274" s="235">
        <v>0</v>
      </c>
      <c r="CF274" s="235">
        <v>18511</v>
      </c>
      <c r="CG274" s="235">
        <v>1006</v>
      </c>
      <c r="CH274" s="235">
        <v>-231</v>
      </c>
      <c r="CI274" s="235">
        <v>578</v>
      </c>
      <c r="CJ274" s="235">
        <v>0</v>
      </c>
      <c r="CK274" s="235">
        <v>6132</v>
      </c>
      <c r="CL274" s="235">
        <v>33969</v>
      </c>
      <c r="CM274" s="235">
        <v>0</v>
      </c>
      <c r="CN274" s="235">
        <v>0</v>
      </c>
      <c r="CO274" s="235">
        <v>0</v>
      </c>
      <c r="CP274" s="235">
        <v>2728</v>
      </c>
      <c r="CQ274" s="235">
        <v>19</v>
      </c>
      <c r="CR274" s="235">
        <v>0</v>
      </c>
      <c r="CS274" s="235">
        <v>0</v>
      </c>
      <c r="CT274" s="235">
        <v>0</v>
      </c>
      <c r="CU274" s="235">
        <v>0</v>
      </c>
      <c r="CV274" s="235">
        <v>0</v>
      </c>
      <c r="CW274" s="235">
        <v>510319</v>
      </c>
      <c r="CX274" s="463">
        <v>-13403</v>
      </c>
      <c r="CY274" s="544">
        <v>499930</v>
      </c>
      <c r="CZ274" s="544">
        <v>17198</v>
      </c>
      <c r="DA274" s="544">
        <v>-11831</v>
      </c>
      <c r="DB274" s="544">
        <v>0</v>
      </c>
      <c r="DC274" s="544">
        <v>0</v>
      </c>
      <c r="DD274" s="544">
        <v>20141</v>
      </c>
      <c r="DE274" s="544">
        <v>1070</v>
      </c>
      <c r="DF274" s="544">
        <v>-1208</v>
      </c>
      <c r="DG274" s="544">
        <v>-3702</v>
      </c>
      <c r="DH274" s="544">
        <v>0</v>
      </c>
      <c r="DI274" s="544">
        <v>-3393</v>
      </c>
      <c r="DJ274" s="544">
        <v>9377</v>
      </c>
      <c r="DK274" s="544">
        <v>0</v>
      </c>
      <c r="DL274" s="544">
        <v>0</v>
      </c>
      <c r="DM274" s="544">
        <v>0</v>
      </c>
      <c r="DN274" s="544">
        <v>280</v>
      </c>
      <c r="DO274" s="544">
        <v>9</v>
      </c>
      <c r="DP274" s="544">
        <v>0</v>
      </c>
      <c r="DQ274" s="544">
        <v>0</v>
      </c>
      <c r="DR274" s="544">
        <v>0</v>
      </c>
      <c r="DS274" s="544">
        <v>1764</v>
      </c>
      <c r="DT274" s="544">
        <v>0</v>
      </c>
      <c r="DU274" s="544">
        <v>516232</v>
      </c>
      <c r="DV274" s="463">
        <v>-17565</v>
      </c>
      <c r="DW274" s="235">
        <v>428612</v>
      </c>
      <c r="DX274" s="235">
        <v>10153</v>
      </c>
      <c r="DY274" s="235">
        <v>-15510</v>
      </c>
      <c r="DZ274" s="235">
        <v>0</v>
      </c>
      <c r="EA274" s="235">
        <v>0</v>
      </c>
      <c r="EB274" s="235">
        <v>21605</v>
      </c>
      <c r="EC274" s="235">
        <v>402</v>
      </c>
      <c r="ED274" s="235">
        <v>-1404</v>
      </c>
      <c r="EE274" s="235">
        <v>577</v>
      </c>
      <c r="EF274" s="235">
        <v>0</v>
      </c>
      <c r="EG274" s="235">
        <v>4863</v>
      </c>
      <c r="EH274" s="235">
        <v>13743</v>
      </c>
      <c r="EI274" s="235">
        <v>0</v>
      </c>
      <c r="EJ274" s="235">
        <v>0</v>
      </c>
      <c r="EK274" s="235">
        <v>0</v>
      </c>
      <c r="EL274" s="235">
        <v>-948</v>
      </c>
      <c r="EM274" s="235">
        <v>4</v>
      </c>
      <c r="EN274" s="235">
        <v>0</v>
      </c>
      <c r="EO274" s="235">
        <v>0</v>
      </c>
      <c r="EP274" s="235">
        <v>0</v>
      </c>
      <c r="EQ274" s="235">
        <v>55</v>
      </c>
      <c r="ER274" s="235">
        <v>0</v>
      </c>
      <c r="ES274" s="235">
        <v>444587</v>
      </c>
      <c r="ET274" s="254"/>
      <c r="EU274" s="254"/>
      <c r="EV274" s="254"/>
      <c r="EW274" s="254"/>
      <c r="EY274" s="397">
        <v>2.6531113413565293</v>
      </c>
      <c r="EZ274" s="226">
        <v>-1.1669617132871863</v>
      </c>
      <c r="FA274" s="397">
        <v>-10.784901904207686</v>
      </c>
      <c r="FB274" s="226">
        <v>-0.39958518947339006</v>
      </c>
      <c r="FC274" s="221">
        <v>-0.30080570314213434</v>
      </c>
      <c r="FD274" s="226">
        <v>-0.72196218377412946</v>
      </c>
      <c r="FE274" s="221">
        <v>3488.6590432919643</v>
      </c>
      <c r="FF274" s="226">
        <v>-6.7592726392831121E-2</v>
      </c>
      <c r="FG274" s="221">
        <v>-0.55522909003546872</v>
      </c>
      <c r="FH274" s="226">
        <v>0</v>
      </c>
      <c r="FI274" s="232"/>
      <c r="FJ274" s="393">
        <v>61.92</v>
      </c>
      <c r="FK274" s="430"/>
      <c r="FL274" s="468">
        <v>2.4069767441860463</v>
      </c>
      <c r="FM274" s="469">
        <v>34472.970048800395</v>
      </c>
      <c r="FN274" s="472">
        <v>43.332558139534882</v>
      </c>
      <c r="FO274" s="386">
        <v>70611.445875225443</v>
      </c>
      <c r="FQ274" s="390">
        <v>550.98</v>
      </c>
      <c r="FR274" s="391">
        <v>157947.6</v>
      </c>
      <c r="FS274" s="392">
        <v>1.8502155240122456E-4</v>
      </c>
      <c r="FT274" s="278">
        <v>2960.3448384195931</v>
      </c>
      <c r="FV274" s="555">
        <v>0</v>
      </c>
      <c r="FW274" s="551">
        <v>0</v>
      </c>
      <c r="FX274" s="547">
        <v>879</v>
      </c>
      <c r="FY274" s="545">
        <v>1489</v>
      </c>
      <c r="FZ274" s="555">
        <v>0</v>
      </c>
    </row>
    <row r="275" spans="1:182" x14ac:dyDescent="0.2">
      <c r="A275" s="65">
        <v>272</v>
      </c>
      <c r="B275" s="65">
        <v>768</v>
      </c>
      <c r="C275" s="66">
        <v>1508</v>
      </c>
      <c r="D275" s="67" t="s">
        <v>80</v>
      </c>
      <c r="E275" s="75">
        <v>942</v>
      </c>
      <c r="F275" s="220">
        <v>12736.333333333334</v>
      </c>
      <c r="G275" s="220">
        <v>29529511</v>
      </c>
      <c r="H275" s="214">
        <v>1.6499999999999997</v>
      </c>
      <c r="I275" s="220">
        <v>17896673.333333332</v>
      </c>
      <c r="J275" s="220">
        <v>2901510</v>
      </c>
      <c r="K275" s="209">
        <v>0</v>
      </c>
      <c r="L275" s="216">
        <v>1.65</v>
      </c>
      <c r="M275" s="220">
        <v>29529511</v>
      </c>
      <c r="N275" s="220">
        <v>3232243.2233333332</v>
      </c>
      <c r="O275" s="220">
        <v>32014</v>
      </c>
      <c r="P275" s="220">
        <v>32793768.223333333</v>
      </c>
      <c r="Q275" s="221">
        <v>2574.8201907927451</v>
      </c>
      <c r="R275" s="221">
        <v>2681.4037114060652</v>
      </c>
      <c r="S275" s="221">
        <v>96.025084915041376</v>
      </c>
      <c r="T275" s="381">
        <v>2574.8201907927451</v>
      </c>
      <c r="U275" s="222">
        <v>2746.534559255173</v>
      </c>
      <c r="V275" s="222">
        <v>93.747962577649318</v>
      </c>
      <c r="W275" s="223">
        <v>502268.80115743622</v>
      </c>
      <c r="X275" s="224">
        <v>39.435902626928439</v>
      </c>
      <c r="Y275" s="225">
        <v>97.495803496476071</v>
      </c>
      <c r="Z275" s="223">
        <v>0</v>
      </c>
      <c r="AA275" s="224">
        <v>0</v>
      </c>
      <c r="AB275" s="226">
        <v>97.495803496476071</v>
      </c>
      <c r="AC275" s="227">
        <v>0</v>
      </c>
      <c r="AD275" s="228">
        <v>0</v>
      </c>
      <c r="AE275" s="229">
        <v>0</v>
      </c>
      <c r="AF275" s="230">
        <v>0</v>
      </c>
      <c r="AG275" s="231">
        <v>97.495803496476071</v>
      </c>
      <c r="AH275" s="223">
        <v>502268.80115743622</v>
      </c>
      <c r="AI275" s="224">
        <v>39.435902626928439</v>
      </c>
      <c r="AJ275" s="226">
        <v>97.495803496476071</v>
      </c>
      <c r="AK275" s="232">
        <v>0</v>
      </c>
      <c r="AL275" s="444">
        <v>0.13127797115862755</v>
      </c>
      <c r="AM275" s="232">
        <v>0</v>
      </c>
      <c r="AN275" s="232">
        <v>5.7883221230600119</v>
      </c>
      <c r="AO275" s="232">
        <v>0</v>
      </c>
      <c r="AP275" s="223">
        <v>0</v>
      </c>
      <c r="AQ275" s="224">
        <v>96.025084915041376</v>
      </c>
      <c r="AR275" s="224">
        <v>0</v>
      </c>
      <c r="AS275" s="233">
        <v>0</v>
      </c>
      <c r="AT275" s="234">
        <v>0</v>
      </c>
      <c r="AU275" s="254"/>
      <c r="AV275" s="221">
        <v>618.02</v>
      </c>
      <c r="AW275" s="221">
        <v>7871308.7266666666</v>
      </c>
      <c r="AX275" s="271">
        <v>9.3027037058636339E-3</v>
      </c>
      <c r="AY275" s="298">
        <v>146517.58336735223</v>
      </c>
      <c r="AZ275" s="213"/>
      <c r="BA275" s="221">
        <v>45.237520339033495</v>
      </c>
      <c r="BB275" s="272">
        <v>-0.16503771676937182</v>
      </c>
      <c r="BC275" s="221">
        <v>-3.4886650609691547</v>
      </c>
      <c r="BD275" s="272">
        <v>6.0974681999795576E-2</v>
      </c>
      <c r="BE275" s="221">
        <v>9.793122367486283E-2</v>
      </c>
      <c r="BF275" s="272">
        <v>0.18635969067742628</v>
      </c>
      <c r="BG275" s="221">
        <v>2751.9106504558345</v>
      </c>
      <c r="BH275" s="272">
        <v>-0.25330329856338796</v>
      </c>
      <c r="BI275" s="221">
        <v>8.3899988617809507E-2</v>
      </c>
      <c r="BJ275" s="445">
        <v>0</v>
      </c>
      <c r="BL275" s="412">
        <v>2839.5</v>
      </c>
      <c r="BM275" s="425"/>
      <c r="BN275" s="235">
        <v>12782</v>
      </c>
      <c r="BO275" s="302">
        <v>1.65</v>
      </c>
      <c r="BP275" s="232">
        <v>1.65</v>
      </c>
      <c r="BQ275" s="71">
        <v>2402975140</v>
      </c>
      <c r="BR275" s="235">
        <v>12776</v>
      </c>
      <c r="BS275" s="302">
        <v>1.65</v>
      </c>
      <c r="BT275" s="232">
        <v>1.65</v>
      </c>
      <c r="BU275" s="71">
        <v>3016737170</v>
      </c>
      <c r="BV275" s="235">
        <v>12864</v>
      </c>
      <c r="BW275" s="302">
        <v>1.65</v>
      </c>
      <c r="BX275" s="232">
        <v>1.65</v>
      </c>
      <c r="BY275" s="71">
        <v>3066648660</v>
      </c>
      <c r="BZ275" s="463">
        <v>-279113</v>
      </c>
      <c r="CA275" s="235">
        <v>25380693</v>
      </c>
      <c r="CB275" s="235">
        <v>703230</v>
      </c>
      <c r="CC275" s="235">
        <v>-962135</v>
      </c>
      <c r="CD275" s="235">
        <v>-8725</v>
      </c>
      <c r="CE275" s="235">
        <v>0</v>
      </c>
      <c r="CF275" s="235">
        <v>2493609</v>
      </c>
      <c r="CG275" s="235">
        <v>181039</v>
      </c>
      <c r="CH275" s="235">
        <v>-186004</v>
      </c>
      <c r="CI275" s="235">
        <v>362348</v>
      </c>
      <c r="CJ275" s="235">
        <v>5219</v>
      </c>
      <c r="CK275" s="235">
        <v>1582228</v>
      </c>
      <c r="CL275" s="235">
        <v>1783002</v>
      </c>
      <c r="CM275" s="235">
        <v>-168674</v>
      </c>
      <c r="CN275" s="235">
        <v>-1535</v>
      </c>
      <c r="CO275" s="235">
        <v>0</v>
      </c>
      <c r="CP275" s="235">
        <v>52697</v>
      </c>
      <c r="CQ275" s="235">
        <v>12230</v>
      </c>
      <c r="CR275" s="235">
        <v>-1811</v>
      </c>
      <c r="CS275" s="235">
        <v>0</v>
      </c>
      <c r="CT275" s="235">
        <v>9970</v>
      </c>
      <c r="CU275" s="235">
        <v>51509</v>
      </c>
      <c r="CV275" s="235">
        <v>0</v>
      </c>
      <c r="CW275" s="235">
        <v>31009777</v>
      </c>
      <c r="CX275" s="463">
        <v>-246494</v>
      </c>
      <c r="CY275" s="544">
        <v>25234623</v>
      </c>
      <c r="CZ275" s="544">
        <v>657390</v>
      </c>
      <c r="DA275" s="544">
        <v>-1023149</v>
      </c>
      <c r="DB275" s="544">
        <v>-9077</v>
      </c>
      <c r="DC275" s="544">
        <v>0</v>
      </c>
      <c r="DD275" s="544">
        <v>2675932</v>
      </c>
      <c r="DE275" s="544">
        <v>177578</v>
      </c>
      <c r="DF275" s="544">
        <v>-201460</v>
      </c>
      <c r="DG275" s="544">
        <v>475677</v>
      </c>
      <c r="DH275" s="544">
        <v>4193</v>
      </c>
      <c r="DI275" s="544">
        <v>1057875</v>
      </c>
      <c r="DJ275" s="544">
        <v>442855</v>
      </c>
      <c r="DK275" s="544">
        <v>-248715</v>
      </c>
      <c r="DL275" s="544">
        <v>-849</v>
      </c>
      <c r="DM275" s="544">
        <v>0</v>
      </c>
      <c r="DN275" s="544">
        <v>15200</v>
      </c>
      <c r="DO275" s="544">
        <v>7491</v>
      </c>
      <c r="DP275" s="544">
        <v>-6968</v>
      </c>
      <c r="DQ275" s="544">
        <v>0</v>
      </c>
      <c r="DR275" s="544">
        <v>4339</v>
      </c>
      <c r="DS275" s="544">
        <v>45128</v>
      </c>
      <c r="DT275" s="544">
        <v>0</v>
      </c>
      <c r="DU275" s="544">
        <v>29061569</v>
      </c>
      <c r="DV275" s="463">
        <v>-248589</v>
      </c>
      <c r="DW275" s="235">
        <v>25556847</v>
      </c>
      <c r="DX275" s="235">
        <v>680808</v>
      </c>
      <c r="DY275" s="235">
        <v>-1295191</v>
      </c>
      <c r="DZ275" s="235">
        <v>-8045</v>
      </c>
      <c r="EA275" s="235">
        <v>0</v>
      </c>
      <c r="EB275" s="235">
        <v>3313721</v>
      </c>
      <c r="EC275" s="235">
        <v>194925</v>
      </c>
      <c r="ED275" s="235">
        <v>-251557</v>
      </c>
      <c r="EE275" s="235">
        <v>458966</v>
      </c>
      <c r="EF275" s="235">
        <v>7117</v>
      </c>
      <c r="EG275" s="235">
        <v>2309020</v>
      </c>
      <c r="EH275" s="235">
        <v>491485</v>
      </c>
      <c r="EI275" s="235">
        <v>-536747</v>
      </c>
      <c r="EJ275" s="235">
        <v>-856</v>
      </c>
      <c r="EK275" s="235">
        <v>0</v>
      </c>
      <c r="EL275" s="235">
        <v>12039</v>
      </c>
      <c r="EM275" s="235">
        <v>10125</v>
      </c>
      <c r="EN275" s="235">
        <v>-1647</v>
      </c>
      <c r="EO275" s="235">
        <v>0</v>
      </c>
      <c r="EP275" s="235">
        <v>-65</v>
      </c>
      <c r="EQ275" s="235">
        <v>78520</v>
      </c>
      <c r="ER275" s="235">
        <v>0</v>
      </c>
      <c r="ES275" s="235">
        <v>30770876</v>
      </c>
      <c r="ET275" s="254"/>
      <c r="EU275" s="254"/>
      <c r="EV275" s="254"/>
      <c r="EW275" s="254"/>
      <c r="EY275" s="397">
        <v>45.27534442994132</v>
      </c>
      <c r="EZ275" s="226">
        <v>-0.16253234987719942</v>
      </c>
      <c r="FA275" s="397">
        <v>-5.9125781139838436</v>
      </c>
      <c r="FB275" s="226">
        <v>-5.8233210121831781E-2</v>
      </c>
      <c r="FC275" s="221">
        <v>0.11308525957074544</v>
      </c>
      <c r="FD275" s="226">
        <v>0.3062553144246527</v>
      </c>
      <c r="FE275" s="221">
        <v>2899.3053811070035</v>
      </c>
      <c r="FF275" s="226">
        <v>-0.23557481061417659</v>
      </c>
      <c r="FG275" s="221">
        <v>8.0266141259949519E-2</v>
      </c>
      <c r="FH275" s="226">
        <v>0</v>
      </c>
      <c r="FI275" s="232"/>
      <c r="FJ275" s="393">
        <v>2839.5</v>
      </c>
      <c r="FK275" s="430"/>
      <c r="FL275" s="468">
        <v>0.13055020561136849</v>
      </c>
      <c r="FM275" s="469">
        <v>0</v>
      </c>
      <c r="FN275" s="472">
        <v>5.7562334079433652</v>
      </c>
      <c r="FO275" s="386">
        <v>0</v>
      </c>
      <c r="FQ275" s="390">
        <v>609.97</v>
      </c>
      <c r="FR275" s="391">
        <v>7812089.1133333342</v>
      </c>
      <c r="FS275" s="392">
        <v>9.1511669391978051E-3</v>
      </c>
      <c r="FT275" s="278">
        <v>146418.67102716488</v>
      </c>
      <c r="FV275" s="555">
        <v>0</v>
      </c>
      <c r="FW275" s="551">
        <v>0</v>
      </c>
      <c r="FX275" s="547">
        <v>96042</v>
      </c>
      <c r="FY275" s="545">
        <v>129017</v>
      </c>
      <c r="FZ275" s="555">
        <v>0</v>
      </c>
    </row>
    <row r="276" spans="1:182" x14ac:dyDescent="0.2">
      <c r="A276" s="65">
        <v>273</v>
      </c>
      <c r="B276" s="65">
        <v>793</v>
      </c>
      <c r="C276" s="66">
        <v>1603</v>
      </c>
      <c r="D276" s="67" t="s">
        <v>84</v>
      </c>
      <c r="E276" s="75"/>
      <c r="F276" s="220">
        <v>1338.3333333333333</v>
      </c>
      <c r="G276" s="220">
        <v>2133230</v>
      </c>
      <c r="H276" s="214">
        <v>1.84</v>
      </c>
      <c r="I276" s="220">
        <v>1159364.1304347825</v>
      </c>
      <c r="J276" s="220">
        <v>342738</v>
      </c>
      <c r="K276" s="209">
        <v>0</v>
      </c>
      <c r="L276" s="216">
        <v>1.65</v>
      </c>
      <c r="M276" s="220">
        <v>1912950.8152173914</v>
      </c>
      <c r="N276" s="220">
        <v>280454.8</v>
      </c>
      <c r="O276" s="220">
        <v>1334.6666666666667</v>
      </c>
      <c r="P276" s="220">
        <v>2194740.2818840574</v>
      </c>
      <c r="Q276" s="221">
        <v>1639.9055655422596</v>
      </c>
      <c r="R276" s="221">
        <v>2681.4037114060652</v>
      </c>
      <c r="S276" s="221">
        <v>61.158473025396525</v>
      </c>
      <c r="T276" s="381">
        <v>1639.9055655422596</v>
      </c>
      <c r="U276" s="222">
        <v>2746.534559255173</v>
      </c>
      <c r="V276" s="222">
        <v>59.708171521678658</v>
      </c>
      <c r="W276" s="223">
        <v>515732.52352932544</v>
      </c>
      <c r="X276" s="224">
        <v>385.35431396960809</v>
      </c>
      <c r="Y276" s="225">
        <v>75.529838005999807</v>
      </c>
      <c r="Z276" s="223">
        <v>375733</v>
      </c>
      <c r="AA276" s="224">
        <v>280.7469489414695</v>
      </c>
      <c r="AB276" s="226">
        <v>85.999986449042439</v>
      </c>
      <c r="AC276" s="227">
        <v>0</v>
      </c>
      <c r="AD276" s="228">
        <v>0</v>
      </c>
      <c r="AE276" s="229">
        <v>375733</v>
      </c>
      <c r="AF276" s="230">
        <v>280.7469489414695</v>
      </c>
      <c r="AG276" s="231">
        <v>85.999986449042439</v>
      </c>
      <c r="AH276" s="223">
        <v>891465.52352932538</v>
      </c>
      <c r="AI276" s="224">
        <v>666.10126291107758</v>
      </c>
      <c r="AJ276" s="226">
        <v>85.999986449042439</v>
      </c>
      <c r="AK276" s="232">
        <v>0</v>
      </c>
      <c r="AL276" s="444">
        <v>4.5504358655043591</v>
      </c>
      <c r="AM276" s="232">
        <v>351607.84574004397</v>
      </c>
      <c r="AN276" s="232">
        <v>38.247571606475717</v>
      </c>
      <c r="AO276" s="232">
        <v>279618.68226461858</v>
      </c>
      <c r="AP276" s="223">
        <v>631226.5280046626</v>
      </c>
      <c r="AQ276" s="224">
        <v>61.158473025396525</v>
      </c>
      <c r="AR276" s="224">
        <v>0</v>
      </c>
      <c r="AS276" s="233">
        <v>0</v>
      </c>
      <c r="AT276" s="234">
        <v>631226.5280046626</v>
      </c>
      <c r="AU276" s="254"/>
      <c r="AV276" s="221">
        <v>381.16</v>
      </c>
      <c r="AW276" s="221">
        <v>510119.13333333336</v>
      </c>
      <c r="AX276" s="271">
        <v>6.0288413488535076E-4</v>
      </c>
      <c r="AY276" s="298">
        <v>9495.4251244442748</v>
      </c>
      <c r="AZ276" s="213"/>
      <c r="BA276" s="221">
        <v>132.44891624474789</v>
      </c>
      <c r="BB276" s="272">
        <v>1.9206484561117925</v>
      </c>
      <c r="BC276" s="221">
        <v>-5.7828111969457368</v>
      </c>
      <c r="BD276" s="272">
        <v>-0.1617630557939142</v>
      </c>
      <c r="BE276" s="221">
        <v>0.7056343664886674</v>
      </c>
      <c r="BF276" s="272">
        <v>1.5811530905498219</v>
      </c>
      <c r="BG276" s="221">
        <v>1862.033781976849</v>
      </c>
      <c r="BH276" s="272">
        <v>-0.5078828737040032</v>
      </c>
      <c r="BI276" s="221">
        <v>0.96198034114292585</v>
      </c>
      <c r="BJ276" s="445">
        <v>0</v>
      </c>
      <c r="BL276" s="412">
        <v>267.2</v>
      </c>
      <c r="BM276" s="425"/>
      <c r="BN276" s="235">
        <v>1336</v>
      </c>
      <c r="BO276" s="302">
        <v>1.84</v>
      </c>
      <c r="BP276" s="232">
        <v>1.84</v>
      </c>
      <c r="BQ276" s="71">
        <v>217737680</v>
      </c>
      <c r="BR276" s="235">
        <v>1329</v>
      </c>
      <c r="BS276" s="302">
        <v>1.84</v>
      </c>
      <c r="BT276" s="232">
        <v>1.84</v>
      </c>
      <c r="BU276" s="71">
        <v>244832760</v>
      </c>
      <c r="BV276" s="235">
        <v>1316</v>
      </c>
      <c r="BW276" s="302">
        <v>1.84</v>
      </c>
      <c r="BX276" s="232">
        <v>1.84</v>
      </c>
      <c r="BY276" s="71">
        <v>248815810</v>
      </c>
      <c r="BZ276" s="463">
        <v>-12507</v>
      </c>
      <c r="CA276" s="235">
        <v>1740730</v>
      </c>
      <c r="CB276" s="235">
        <v>34870</v>
      </c>
      <c r="CC276" s="235">
        <v>-26769</v>
      </c>
      <c r="CD276" s="235">
        <v>0</v>
      </c>
      <c r="CE276" s="235">
        <v>0</v>
      </c>
      <c r="CF276" s="235">
        <v>186906</v>
      </c>
      <c r="CG276" s="235">
        <v>18976</v>
      </c>
      <c r="CH276" s="235">
        <v>-7928</v>
      </c>
      <c r="CI276" s="235">
        <v>34496</v>
      </c>
      <c r="CJ276" s="235">
        <v>0</v>
      </c>
      <c r="CK276" s="235">
        <v>53254</v>
      </c>
      <c r="CL276" s="235">
        <v>35104</v>
      </c>
      <c r="CM276" s="235">
        <v>-1144</v>
      </c>
      <c r="CN276" s="235">
        <v>0</v>
      </c>
      <c r="CO276" s="235">
        <v>0</v>
      </c>
      <c r="CP276" s="235">
        <v>1550</v>
      </c>
      <c r="CQ276" s="235">
        <v>2203</v>
      </c>
      <c r="CR276" s="235">
        <v>0</v>
      </c>
      <c r="CS276" s="235">
        <v>0</v>
      </c>
      <c r="CT276" s="235">
        <v>445</v>
      </c>
      <c r="CU276" s="235">
        <v>3336</v>
      </c>
      <c r="CV276" s="235">
        <v>0</v>
      </c>
      <c r="CW276" s="235">
        <v>2063522</v>
      </c>
      <c r="CX276" s="463">
        <v>-26236</v>
      </c>
      <c r="CY276" s="544">
        <v>1836964</v>
      </c>
      <c r="CZ276" s="544">
        <v>44471</v>
      </c>
      <c r="DA276" s="544">
        <v>-35303</v>
      </c>
      <c r="DB276" s="544">
        <v>0</v>
      </c>
      <c r="DC276" s="544">
        <v>0</v>
      </c>
      <c r="DD276" s="544">
        <v>184832</v>
      </c>
      <c r="DE276" s="544">
        <v>20423</v>
      </c>
      <c r="DF276" s="544">
        <v>-13995</v>
      </c>
      <c r="DG276" s="544">
        <v>48307</v>
      </c>
      <c r="DH276" s="544">
        <v>413</v>
      </c>
      <c r="DI276" s="544">
        <v>81020</v>
      </c>
      <c r="DJ276" s="544">
        <v>32222</v>
      </c>
      <c r="DK276" s="544">
        <v>0</v>
      </c>
      <c r="DL276" s="544">
        <v>0</v>
      </c>
      <c r="DM276" s="544">
        <v>0</v>
      </c>
      <c r="DN276" s="544">
        <v>2161</v>
      </c>
      <c r="DO276" s="544">
        <v>2527</v>
      </c>
      <c r="DP276" s="544">
        <v>0</v>
      </c>
      <c r="DQ276" s="544">
        <v>0</v>
      </c>
      <c r="DR276" s="544">
        <v>74</v>
      </c>
      <c r="DS276" s="544">
        <v>3086</v>
      </c>
      <c r="DT276" s="544">
        <v>0</v>
      </c>
      <c r="DU276" s="544">
        <v>2180966</v>
      </c>
      <c r="DV276" s="463">
        <v>-18858</v>
      </c>
      <c r="DW276" s="235">
        <v>1737696</v>
      </c>
      <c r="DX276" s="235">
        <v>46882</v>
      </c>
      <c r="DY276" s="235">
        <v>-32513</v>
      </c>
      <c r="DZ276" s="235">
        <v>0</v>
      </c>
      <c r="EA276" s="235">
        <v>0</v>
      </c>
      <c r="EB276" s="235">
        <v>214031</v>
      </c>
      <c r="EC276" s="235">
        <v>20927</v>
      </c>
      <c r="ED276" s="235">
        <v>-7933</v>
      </c>
      <c r="EE276" s="235">
        <v>44587</v>
      </c>
      <c r="EF276" s="235">
        <v>595</v>
      </c>
      <c r="EG276" s="235">
        <v>125520</v>
      </c>
      <c r="EH276" s="235">
        <v>26760</v>
      </c>
      <c r="EI276" s="235">
        <v>0</v>
      </c>
      <c r="EJ276" s="235">
        <v>0</v>
      </c>
      <c r="EK276" s="235">
        <v>0</v>
      </c>
      <c r="EL276" s="235">
        <v>1207</v>
      </c>
      <c r="EM276" s="235">
        <v>773</v>
      </c>
      <c r="EN276" s="235">
        <v>0</v>
      </c>
      <c r="EO276" s="235">
        <v>0</v>
      </c>
      <c r="EP276" s="235">
        <v>0</v>
      </c>
      <c r="EQ276" s="235">
        <v>8956</v>
      </c>
      <c r="ER276" s="235">
        <v>0</v>
      </c>
      <c r="ES276" s="235">
        <v>2168630</v>
      </c>
      <c r="ET276" s="254"/>
      <c r="EU276" s="254"/>
      <c r="EV276" s="254"/>
      <c r="EW276" s="254"/>
      <c r="EY276" s="397">
        <v>139.75601021800912</v>
      </c>
      <c r="EZ276" s="226">
        <v>2.0639853174356571</v>
      </c>
      <c r="FA276" s="397">
        <v>-12.391128757426449</v>
      </c>
      <c r="FB276" s="226">
        <v>-0.51211644544902379</v>
      </c>
      <c r="FC276" s="221">
        <v>0.73383447601824392</v>
      </c>
      <c r="FD276" s="226">
        <v>1.8483648646331026</v>
      </c>
      <c r="FE276" s="221">
        <v>1986.3601671731788</v>
      </c>
      <c r="FF276" s="226">
        <v>-0.49578943157359723</v>
      </c>
      <c r="FG276" s="221">
        <v>0.97400579204833326</v>
      </c>
      <c r="FH276" s="226">
        <v>0</v>
      </c>
      <c r="FI276" s="232"/>
      <c r="FJ276" s="393">
        <v>267.2</v>
      </c>
      <c r="FK276" s="430"/>
      <c r="FL276" s="468">
        <v>4.5892991710625468</v>
      </c>
      <c r="FM276" s="469">
        <v>350575.74556876015</v>
      </c>
      <c r="FN276" s="472">
        <v>38.574227581009794</v>
      </c>
      <c r="FO276" s="386">
        <v>277176.26481248689</v>
      </c>
      <c r="FQ276" s="390">
        <v>364.58</v>
      </c>
      <c r="FR276" s="391">
        <v>483797.66</v>
      </c>
      <c r="FS276" s="392">
        <v>5.6672588948030746E-4</v>
      </c>
      <c r="FT276" s="278">
        <v>9067.61423168492</v>
      </c>
      <c r="FV276" s="555">
        <v>0</v>
      </c>
      <c r="FW276" s="551">
        <v>0</v>
      </c>
      <c r="FX276" s="547">
        <v>4004</v>
      </c>
      <c r="FY276" s="545">
        <v>4904</v>
      </c>
      <c r="FZ276" s="555">
        <v>0</v>
      </c>
    </row>
    <row r="277" spans="1:182" x14ac:dyDescent="0.2">
      <c r="A277" s="65">
        <v>274</v>
      </c>
      <c r="B277" s="65">
        <v>939</v>
      </c>
      <c r="C277" s="66">
        <v>1719</v>
      </c>
      <c r="D277" s="67" t="s">
        <v>687</v>
      </c>
      <c r="E277" s="75">
        <v>942</v>
      </c>
      <c r="F277" s="220">
        <v>15882.333333333334</v>
      </c>
      <c r="G277" s="220">
        <v>34612864.666666664</v>
      </c>
      <c r="H277" s="214">
        <v>1.6219999999999999</v>
      </c>
      <c r="I277" s="220">
        <v>21339319.075406548</v>
      </c>
      <c r="J277" s="220">
        <v>3247733</v>
      </c>
      <c r="K277" s="209">
        <v>0</v>
      </c>
      <c r="L277" s="216">
        <v>1.65</v>
      </c>
      <c r="M277" s="220">
        <v>35209876.474420793</v>
      </c>
      <c r="N277" s="220">
        <v>3346100.8000000003</v>
      </c>
      <c r="O277" s="220">
        <v>44715.666666666664</v>
      </c>
      <c r="P277" s="220">
        <v>38600692.941087462</v>
      </c>
      <c r="Q277" s="221">
        <v>2430.417000509211</v>
      </c>
      <c r="R277" s="221">
        <v>2681.4037114060652</v>
      </c>
      <c r="S277" s="221">
        <v>90.63972687778363</v>
      </c>
      <c r="T277" s="381">
        <v>2430.417000509211</v>
      </c>
      <c r="U277" s="222">
        <v>2746.534559255173</v>
      </c>
      <c r="V277" s="222">
        <v>88.490311994046451</v>
      </c>
      <c r="W277" s="223">
        <v>1474914.2037392971</v>
      </c>
      <c r="X277" s="224">
        <v>92.865083031836022</v>
      </c>
      <c r="Y277" s="225">
        <v>94.103027933003702</v>
      </c>
      <c r="Z277" s="223">
        <v>0</v>
      </c>
      <c r="AA277" s="224">
        <v>0</v>
      </c>
      <c r="AB277" s="226">
        <v>94.103027933003702</v>
      </c>
      <c r="AC277" s="227">
        <v>0</v>
      </c>
      <c r="AD277" s="228">
        <v>0</v>
      </c>
      <c r="AE277" s="229">
        <v>0</v>
      </c>
      <c r="AF277" s="230">
        <v>0</v>
      </c>
      <c r="AG277" s="231">
        <v>94.103027933003702</v>
      </c>
      <c r="AH277" s="223">
        <v>1474914.2037392971</v>
      </c>
      <c r="AI277" s="224">
        <v>92.865083031836022</v>
      </c>
      <c r="AJ277" s="226">
        <v>94.103027933003702</v>
      </c>
      <c r="AK277" s="232">
        <v>0</v>
      </c>
      <c r="AL277" s="444">
        <v>9.3248263269460827E-2</v>
      </c>
      <c r="AM277" s="232">
        <v>0</v>
      </c>
      <c r="AN277" s="232">
        <v>4.2561126618674834</v>
      </c>
      <c r="AO277" s="232">
        <v>0</v>
      </c>
      <c r="AP277" s="223">
        <v>0</v>
      </c>
      <c r="AQ277" s="224">
        <v>90.63972687778363</v>
      </c>
      <c r="AR277" s="224">
        <v>0</v>
      </c>
      <c r="AS277" s="233">
        <v>0</v>
      </c>
      <c r="AT277" s="234">
        <v>0</v>
      </c>
      <c r="AU277" s="254"/>
      <c r="AV277" s="221">
        <v>611.73</v>
      </c>
      <c r="AW277" s="221">
        <v>9715699.7700000014</v>
      </c>
      <c r="AX277" s="271">
        <v>1.1482496671644648E-2</v>
      </c>
      <c r="AY277" s="298">
        <v>180849.3225784032</v>
      </c>
      <c r="AZ277" s="213"/>
      <c r="BA277" s="221">
        <v>11.275966435496693</v>
      </c>
      <c r="BB277" s="272">
        <v>-0.97723826293129601</v>
      </c>
      <c r="BC277" s="221">
        <v>-2.3025704041603468</v>
      </c>
      <c r="BD277" s="272">
        <v>0.1761321414675377</v>
      </c>
      <c r="BE277" s="221">
        <v>1.7191707046546777E-2</v>
      </c>
      <c r="BF277" s="272">
        <v>1.0472626708344498E-3</v>
      </c>
      <c r="BG277" s="221">
        <v>3556.5751576225762</v>
      </c>
      <c r="BH277" s="272">
        <v>-2.3101620531929708E-2</v>
      </c>
      <c r="BI277" s="221">
        <v>-0.19423930956524854</v>
      </c>
      <c r="BJ277" s="445">
        <v>0</v>
      </c>
      <c r="BL277" s="412">
        <v>3150</v>
      </c>
      <c r="BM277" s="425"/>
      <c r="BN277" s="235">
        <v>15846</v>
      </c>
      <c r="BO277" s="302">
        <v>1.6229</v>
      </c>
      <c r="BP277" s="232">
        <v>1.6229</v>
      </c>
      <c r="BQ277" s="71">
        <v>2479922000</v>
      </c>
      <c r="BR277" s="235">
        <v>15884</v>
      </c>
      <c r="BS277" s="302">
        <v>1.62</v>
      </c>
      <c r="BT277" s="232">
        <v>1.62</v>
      </c>
      <c r="BU277" s="71">
        <v>3080551360</v>
      </c>
      <c r="BV277" s="235">
        <v>16022</v>
      </c>
      <c r="BW277" s="302">
        <v>1.62</v>
      </c>
      <c r="BX277" s="232">
        <v>1.62</v>
      </c>
      <c r="BY277" s="71">
        <v>3127217000</v>
      </c>
      <c r="BZ277" s="463">
        <v>-267649</v>
      </c>
      <c r="CA277" s="235">
        <v>29626989</v>
      </c>
      <c r="CB277" s="235">
        <v>799023</v>
      </c>
      <c r="CC277" s="235">
        <v>-1065939</v>
      </c>
      <c r="CD277" s="235">
        <v>-5890</v>
      </c>
      <c r="CE277" s="235">
        <v>0</v>
      </c>
      <c r="CF277" s="235">
        <v>2496984</v>
      </c>
      <c r="CG277" s="235">
        <v>169515</v>
      </c>
      <c r="CH277" s="235">
        <v>-219410</v>
      </c>
      <c r="CI277" s="235">
        <v>344530</v>
      </c>
      <c r="CJ277" s="235">
        <v>9929</v>
      </c>
      <c r="CK277" s="235">
        <v>3603900</v>
      </c>
      <c r="CL277" s="235">
        <v>1037618</v>
      </c>
      <c r="CM277" s="235">
        <v>-459583</v>
      </c>
      <c r="CN277" s="235">
        <v>-14434</v>
      </c>
      <c r="CO277" s="235">
        <v>0</v>
      </c>
      <c r="CP277" s="235">
        <v>67491</v>
      </c>
      <c r="CQ277" s="235">
        <v>26466</v>
      </c>
      <c r="CR277" s="235">
        <v>-3465</v>
      </c>
      <c r="CS277" s="235">
        <v>0</v>
      </c>
      <c r="CT277" s="235">
        <v>15499</v>
      </c>
      <c r="CU277" s="235">
        <v>97703</v>
      </c>
      <c r="CV277" s="235">
        <v>0</v>
      </c>
      <c r="CW277" s="235">
        <v>36259277</v>
      </c>
      <c r="CX277" s="463">
        <v>-213194</v>
      </c>
      <c r="CY277" s="544">
        <v>29753917</v>
      </c>
      <c r="CZ277" s="544">
        <v>921564</v>
      </c>
      <c r="DA277" s="544">
        <v>-955023</v>
      </c>
      <c r="DB277" s="544">
        <v>-6419</v>
      </c>
      <c r="DC277" s="544">
        <v>0</v>
      </c>
      <c r="DD277" s="544">
        <v>2647454</v>
      </c>
      <c r="DE277" s="544">
        <v>177546</v>
      </c>
      <c r="DF277" s="544">
        <v>-216746</v>
      </c>
      <c r="DG277" s="544">
        <v>283010</v>
      </c>
      <c r="DH277" s="544">
        <v>9714</v>
      </c>
      <c r="DI277" s="544">
        <v>1330264</v>
      </c>
      <c r="DJ277" s="544">
        <v>150348</v>
      </c>
      <c r="DK277" s="544">
        <v>-307876</v>
      </c>
      <c r="DL277" s="544">
        <v>-9120</v>
      </c>
      <c r="DM277" s="544">
        <v>0</v>
      </c>
      <c r="DN277" s="544">
        <v>32377</v>
      </c>
      <c r="DO277" s="544">
        <v>29263</v>
      </c>
      <c r="DP277" s="544">
        <v>-5659</v>
      </c>
      <c r="DQ277" s="544">
        <v>0</v>
      </c>
      <c r="DR277" s="544">
        <v>6941</v>
      </c>
      <c r="DS277" s="544">
        <v>69687</v>
      </c>
      <c r="DT277" s="544">
        <v>0</v>
      </c>
      <c r="DU277" s="544">
        <v>33698048</v>
      </c>
      <c r="DV277" s="463">
        <v>-284505</v>
      </c>
      <c r="DW277" s="235">
        <v>29080657</v>
      </c>
      <c r="DX277" s="235">
        <v>837978</v>
      </c>
      <c r="DY277" s="235">
        <v>-890100</v>
      </c>
      <c r="DZ277" s="235">
        <v>-7120</v>
      </c>
      <c r="EA277" s="235">
        <v>0</v>
      </c>
      <c r="EB277" s="235">
        <v>3294432</v>
      </c>
      <c r="EC277" s="235">
        <v>183619</v>
      </c>
      <c r="ED277" s="235">
        <v>-224959</v>
      </c>
      <c r="EE277" s="235">
        <v>342524</v>
      </c>
      <c r="EF277" s="235">
        <v>9868</v>
      </c>
      <c r="EG277" s="235">
        <v>1982422</v>
      </c>
      <c r="EH277" s="235">
        <v>441848</v>
      </c>
      <c r="EI277" s="235">
        <v>-314219</v>
      </c>
      <c r="EJ277" s="235">
        <v>-43788</v>
      </c>
      <c r="EK277" s="235">
        <v>0</v>
      </c>
      <c r="EL277" s="235">
        <v>27857</v>
      </c>
      <c r="EM277" s="235">
        <v>27163</v>
      </c>
      <c r="EN277" s="235">
        <v>-6878</v>
      </c>
      <c r="EO277" s="235">
        <v>0</v>
      </c>
      <c r="EP277" s="235">
        <v>-7182</v>
      </c>
      <c r="EQ277" s="235">
        <v>59667</v>
      </c>
      <c r="ER277" s="235">
        <v>0</v>
      </c>
      <c r="ES277" s="235">
        <v>34509284</v>
      </c>
      <c r="ET277" s="254"/>
      <c r="EU277" s="254"/>
      <c r="EV277" s="254"/>
      <c r="EW277" s="254"/>
      <c r="EY277" s="397">
        <v>5.9418401126538187</v>
      </c>
      <c r="EZ277" s="226">
        <v>-1.089460008031228</v>
      </c>
      <c r="FA277" s="397">
        <v>-1.8388175499195014</v>
      </c>
      <c r="FB277" s="226">
        <v>0.22717192546005405</v>
      </c>
      <c r="FC277" s="221">
        <v>-0.11544939159463714</v>
      </c>
      <c r="FD277" s="226">
        <v>-0.2614867926578141</v>
      </c>
      <c r="FE277" s="221">
        <v>3780.2555272689369</v>
      </c>
      <c r="FF277" s="226">
        <v>1.5520331645137565E-2</v>
      </c>
      <c r="FG277" s="221">
        <v>-0.28482380171853139</v>
      </c>
      <c r="FH277" s="226">
        <v>0</v>
      </c>
      <c r="FI277" s="232"/>
      <c r="FJ277" s="525">
        <v>3150</v>
      </c>
      <c r="FK277" s="430"/>
      <c r="FL277" s="468">
        <v>9.3043223320489185E-2</v>
      </c>
      <c r="FM277" s="469">
        <v>0</v>
      </c>
      <c r="FN277" s="472">
        <v>4.246754062657061</v>
      </c>
      <c r="FO277" s="386">
        <v>0</v>
      </c>
      <c r="FQ277" s="390">
        <v>614.48</v>
      </c>
      <c r="FR277" s="391">
        <v>9780882.9866666682</v>
      </c>
      <c r="FS277" s="392">
        <v>1.1457433693502102E-2</v>
      </c>
      <c r="FT277" s="278">
        <v>183318.93909603363</v>
      </c>
      <c r="FV277" s="555">
        <v>0</v>
      </c>
      <c r="FW277" s="551">
        <v>0</v>
      </c>
      <c r="FX277" s="547">
        <v>134147</v>
      </c>
      <c r="FY277" s="545">
        <v>182570</v>
      </c>
      <c r="FZ277" s="555">
        <v>0</v>
      </c>
    </row>
    <row r="278" spans="1:182" x14ac:dyDescent="0.2">
      <c r="A278" s="65">
        <v>275</v>
      </c>
      <c r="B278" s="65">
        <v>358</v>
      </c>
      <c r="C278" s="66">
        <v>2108</v>
      </c>
      <c r="D278" s="67" t="s">
        <v>114</v>
      </c>
      <c r="E278" s="75">
        <v>351</v>
      </c>
      <c r="F278" s="220">
        <v>3100.3333333333335</v>
      </c>
      <c r="G278" s="220">
        <v>7553766</v>
      </c>
      <c r="H278" s="214">
        <v>1.5</v>
      </c>
      <c r="I278" s="220">
        <v>5035844</v>
      </c>
      <c r="J278" s="220">
        <v>777784.66666666663</v>
      </c>
      <c r="K278" s="209">
        <v>0</v>
      </c>
      <c r="L278" s="216">
        <v>1.65</v>
      </c>
      <c r="M278" s="220">
        <v>8309142.5999999987</v>
      </c>
      <c r="N278" s="220">
        <v>806366.65</v>
      </c>
      <c r="O278" s="220">
        <v>3057</v>
      </c>
      <c r="P278" s="220">
        <v>9118566.25</v>
      </c>
      <c r="Q278" s="221">
        <v>2941.1567304590903</v>
      </c>
      <c r="R278" s="221">
        <v>2681.4037114060652</v>
      </c>
      <c r="S278" s="221">
        <v>109.68720293583903</v>
      </c>
      <c r="T278" s="381">
        <v>2941.1567304590903</v>
      </c>
      <c r="U278" s="222">
        <v>2746.534559255173</v>
      </c>
      <c r="V278" s="222">
        <v>107.08609948300438</v>
      </c>
      <c r="W278" s="223">
        <v>-297968.74905950279</v>
      </c>
      <c r="X278" s="224">
        <v>-96.108617049619212</v>
      </c>
      <c r="Y278" s="225">
        <v>106.10293784957859</v>
      </c>
      <c r="Z278" s="223">
        <v>0</v>
      </c>
      <c r="AA278" s="224">
        <v>0</v>
      </c>
      <c r="AB278" s="226">
        <v>106.10293784957859</v>
      </c>
      <c r="AC278" s="227">
        <v>0</v>
      </c>
      <c r="AD278" s="228">
        <v>0</v>
      </c>
      <c r="AE278" s="229">
        <v>0</v>
      </c>
      <c r="AF278" s="230">
        <v>0</v>
      </c>
      <c r="AG278" s="231">
        <v>106.10293784957859</v>
      </c>
      <c r="AH278" s="223">
        <v>-297968.74905950279</v>
      </c>
      <c r="AI278" s="224">
        <v>-96.108617049619212</v>
      </c>
      <c r="AJ278" s="226">
        <v>106.10293784957859</v>
      </c>
      <c r="AK278" s="232">
        <v>0</v>
      </c>
      <c r="AL278" s="444">
        <v>0.11289108697989463</v>
      </c>
      <c r="AM278" s="232">
        <v>0</v>
      </c>
      <c r="AN278" s="232">
        <v>4.6698204494140416</v>
      </c>
      <c r="AO278" s="232">
        <v>0</v>
      </c>
      <c r="AP278" s="223">
        <v>0</v>
      </c>
      <c r="AQ278" s="224">
        <v>109.68720293583903</v>
      </c>
      <c r="AR278" s="224">
        <v>0</v>
      </c>
      <c r="AS278" s="233">
        <v>0</v>
      </c>
      <c r="AT278" s="234">
        <v>0</v>
      </c>
      <c r="AU278" s="254"/>
      <c r="AV278" s="221">
        <v>801.91</v>
      </c>
      <c r="AW278" s="221">
        <v>2486188.3033333332</v>
      </c>
      <c r="AX278" s="271">
        <v>2.9383008526319304E-3</v>
      </c>
      <c r="AY278" s="298">
        <v>46278.2384289529</v>
      </c>
      <c r="AZ278" s="213"/>
      <c r="BA278" s="221">
        <v>80.590183035996446</v>
      </c>
      <c r="BB278" s="272">
        <v>0.68043160516767109</v>
      </c>
      <c r="BC278" s="221">
        <v>-0.60233398138780958</v>
      </c>
      <c r="BD278" s="272">
        <v>0.34120742092946044</v>
      </c>
      <c r="BE278" s="221">
        <v>0.28192791184940952</v>
      </c>
      <c r="BF278" s="272">
        <v>0.60866681431010539</v>
      </c>
      <c r="BG278" s="221">
        <v>1070.128975253577</v>
      </c>
      <c r="BH278" s="272">
        <v>-0.7344342050044893</v>
      </c>
      <c r="BI278" s="221">
        <v>0.59118501135293156</v>
      </c>
      <c r="BJ278" s="445">
        <v>0</v>
      </c>
      <c r="BL278" s="412">
        <v>441.6</v>
      </c>
      <c r="BM278" s="425"/>
      <c r="BN278" s="235">
        <v>3084</v>
      </c>
      <c r="BO278" s="302">
        <v>1.5</v>
      </c>
      <c r="BP278" s="232">
        <v>1.5</v>
      </c>
      <c r="BQ278" s="71">
        <v>618640510</v>
      </c>
      <c r="BR278" s="235">
        <v>3121</v>
      </c>
      <c r="BS278" s="302">
        <v>1.5</v>
      </c>
      <c r="BT278" s="232">
        <v>1.5</v>
      </c>
      <c r="BU278" s="71">
        <v>701619320</v>
      </c>
      <c r="BV278" s="235">
        <v>3221</v>
      </c>
      <c r="BW278" s="302">
        <v>1.57</v>
      </c>
      <c r="BX278" s="232">
        <v>1.57</v>
      </c>
      <c r="BY278" s="71">
        <v>710185310</v>
      </c>
      <c r="BZ278" s="463">
        <v>-69911</v>
      </c>
      <c r="CA278" s="235">
        <v>6586152</v>
      </c>
      <c r="CB278" s="235">
        <v>101109</v>
      </c>
      <c r="CC278" s="235">
        <v>-316352</v>
      </c>
      <c r="CD278" s="235">
        <v>-4395</v>
      </c>
      <c r="CE278" s="235">
        <v>101700</v>
      </c>
      <c r="CF278" s="235">
        <v>750367</v>
      </c>
      <c r="CG278" s="235">
        <v>34340</v>
      </c>
      <c r="CH278" s="235">
        <v>-73514</v>
      </c>
      <c r="CI278" s="235">
        <v>34300</v>
      </c>
      <c r="CJ278" s="235">
        <v>1677</v>
      </c>
      <c r="CK278" s="235">
        <v>155909</v>
      </c>
      <c r="CL278" s="235">
        <v>41275</v>
      </c>
      <c r="CM278" s="235">
        <v>-47856</v>
      </c>
      <c r="CN278" s="235">
        <v>0</v>
      </c>
      <c r="CO278" s="235">
        <v>-91200</v>
      </c>
      <c r="CP278" s="235">
        <v>44474</v>
      </c>
      <c r="CQ278" s="235">
        <v>797</v>
      </c>
      <c r="CR278" s="235">
        <v>-3349</v>
      </c>
      <c r="CS278" s="235">
        <v>0</v>
      </c>
      <c r="CT278" s="235">
        <v>320</v>
      </c>
      <c r="CU278" s="235">
        <v>17857</v>
      </c>
      <c r="CV278" s="235">
        <v>0</v>
      </c>
      <c r="CW278" s="235">
        <v>7263700</v>
      </c>
      <c r="CX278" s="463">
        <v>-61691</v>
      </c>
      <c r="CY278" s="544">
        <v>6936405</v>
      </c>
      <c r="CZ278" s="544">
        <v>114761</v>
      </c>
      <c r="DA278" s="544">
        <v>-415887</v>
      </c>
      <c r="DB278" s="544">
        <v>-5949</v>
      </c>
      <c r="DC278" s="544">
        <v>-40100</v>
      </c>
      <c r="DD278" s="544">
        <v>745400</v>
      </c>
      <c r="DE278" s="544">
        <v>46602</v>
      </c>
      <c r="DF278" s="544">
        <v>-68410</v>
      </c>
      <c r="DG278" s="544">
        <v>85404</v>
      </c>
      <c r="DH278" s="544">
        <v>1420</v>
      </c>
      <c r="DI278" s="544">
        <v>139647</v>
      </c>
      <c r="DJ278" s="544">
        <v>66472</v>
      </c>
      <c r="DK278" s="544">
        <v>-5638</v>
      </c>
      <c r="DL278" s="544">
        <v>0</v>
      </c>
      <c r="DM278" s="544">
        <v>103500</v>
      </c>
      <c r="DN278" s="544">
        <v>14415</v>
      </c>
      <c r="DO278" s="544">
        <v>1632</v>
      </c>
      <c r="DP278" s="544">
        <v>-15898</v>
      </c>
      <c r="DQ278" s="544">
        <v>0</v>
      </c>
      <c r="DR278" s="544">
        <v>23535</v>
      </c>
      <c r="DS278" s="544">
        <v>11598</v>
      </c>
      <c r="DT278" s="544">
        <v>0</v>
      </c>
      <c r="DU278" s="544">
        <v>7677218</v>
      </c>
      <c r="DV278" s="463">
        <v>-53816</v>
      </c>
      <c r="DW278" s="235">
        <v>7230045</v>
      </c>
      <c r="DX278" s="235">
        <v>92816</v>
      </c>
      <c r="DY278" s="235">
        <v>-273521</v>
      </c>
      <c r="DZ278" s="235">
        <v>-4100</v>
      </c>
      <c r="EA278" s="235">
        <v>-55100</v>
      </c>
      <c r="EB278" s="235">
        <v>924766</v>
      </c>
      <c r="EC278" s="235">
        <v>33620</v>
      </c>
      <c r="ED278" s="235">
        <v>-98893</v>
      </c>
      <c r="EE278" s="235">
        <v>86589</v>
      </c>
      <c r="EF278" s="235">
        <v>1510</v>
      </c>
      <c r="EG278" s="235">
        <v>272169</v>
      </c>
      <c r="EH278" s="235">
        <v>117258</v>
      </c>
      <c r="EI278" s="235">
        <v>-22081</v>
      </c>
      <c r="EJ278" s="235">
        <v>0</v>
      </c>
      <c r="EK278" s="235">
        <v>-6600</v>
      </c>
      <c r="EL278" s="235">
        <v>7549</v>
      </c>
      <c r="EM278" s="235">
        <v>771</v>
      </c>
      <c r="EN278" s="235">
        <v>-6257</v>
      </c>
      <c r="EO278" s="235">
        <v>0</v>
      </c>
      <c r="EP278" s="235">
        <v>-21056</v>
      </c>
      <c r="EQ278" s="235">
        <v>36660</v>
      </c>
      <c r="ER278" s="235">
        <v>0</v>
      </c>
      <c r="ES278" s="235">
        <v>8262329</v>
      </c>
      <c r="ET278" s="254"/>
      <c r="EU278" s="254"/>
      <c r="EV278" s="254"/>
      <c r="EW278" s="254"/>
      <c r="EY278" s="397">
        <v>81.582667310119291</v>
      </c>
      <c r="EZ278" s="226">
        <v>0.69308075542077263</v>
      </c>
      <c r="FA278" s="397">
        <v>-0.93639767654096484</v>
      </c>
      <c r="FB278" s="226">
        <v>0.29039490144576824</v>
      </c>
      <c r="FC278" s="221">
        <v>0.26497015953807307</v>
      </c>
      <c r="FD278" s="226">
        <v>0.68357863367507821</v>
      </c>
      <c r="FE278" s="221">
        <v>987.26917901171646</v>
      </c>
      <c r="FF278" s="226">
        <v>-0.78055797936868165</v>
      </c>
      <c r="FG278" s="221">
        <v>0.61190306747757517</v>
      </c>
      <c r="FH278" s="226">
        <v>0</v>
      </c>
      <c r="FI278" s="232"/>
      <c r="FJ278" s="393">
        <v>441.6</v>
      </c>
      <c r="FK278" s="430"/>
      <c r="FL278" s="468">
        <v>0.11139401654996817</v>
      </c>
      <c r="FM278" s="469">
        <v>0</v>
      </c>
      <c r="FN278" s="472">
        <v>4.6078930617441118</v>
      </c>
      <c r="FO278" s="386">
        <v>0</v>
      </c>
      <c r="FQ278" s="390">
        <v>887.53</v>
      </c>
      <c r="FR278" s="391">
        <v>2788619.26</v>
      </c>
      <c r="FS278" s="392">
        <v>3.2666192113153603E-3</v>
      </c>
      <c r="FT278" s="278">
        <v>52265.907381045763</v>
      </c>
      <c r="FV278" s="555">
        <v>0</v>
      </c>
      <c r="FW278" s="551">
        <v>0</v>
      </c>
      <c r="FX278" s="547">
        <v>9171</v>
      </c>
      <c r="FY278" s="545">
        <v>10904</v>
      </c>
      <c r="FZ278" s="555">
        <v>0</v>
      </c>
    </row>
    <row r="279" spans="1:182" x14ac:dyDescent="0.2">
      <c r="A279" s="65">
        <v>276</v>
      </c>
      <c r="B279" s="65">
        <v>770</v>
      </c>
      <c r="C279" s="66">
        <v>1510</v>
      </c>
      <c r="D279" s="67" t="s">
        <v>532</v>
      </c>
      <c r="E279" s="75"/>
      <c r="F279" s="220">
        <v>1019.3333333333334</v>
      </c>
      <c r="G279" s="220">
        <v>1702831.3333333333</v>
      </c>
      <c r="H279" s="214">
        <v>1.79</v>
      </c>
      <c r="I279" s="220">
        <v>951302.42085661087</v>
      </c>
      <c r="J279" s="220">
        <v>162733.66666666666</v>
      </c>
      <c r="K279" s="209">
        <v>0</v>
      </c>
      <c r="L279" s="216">
        <v>1.65</v>
      </c>
      <c r="M279" s="220">
        <v>1569648.9944134075</v>
      </c>
      <c r="N279" s="220">
        <v>165580.30666666667</v>
      </c>
      <c r="O279" s="220">
        <v>123</v>
      </c>
      <c r="P279" s="220">
        <v>1735352.3010800742</v>
      </c>
      <c r="Q279" s="221">
        <v>1702.4384902682218</v>
      </c>
      <c r="R279" s="221">
        <v>2681.4037114060652</v>
      </c>
      <c r="S279" s="221">
        <v>63.490569623158429</v>
      </c>
      <c r="T279" s="381">
        <v>1702.4384902682218</v>
      </c>
      <c r="U279" s="222">
        <v>2746.534559255173</v>
      </c>
      <c r="V279" s="222">
        <v>61.984965182083954</v>
      </c>
      <c r="W279" s="223">
        <v>369219.99636954139</v>
      </c>
      <c r="X279" s="224">
        <v>362.217131821002</v>
      </c>
      <c r="Y279" s="225">
        <v>76.99905886258982</v>
      </c>
      <c r="Z279" s="223">
        <v>246018</v>
      </c>
      <c r="AA279" s="224">
        <v>241.35186396337474</v>
      </c>
      <c r="AB279" s="226">
        <v>86.000010973483086</v>
      </c>
      <c r="AC279" s="227">
        <v>0</v>
      </c>
      <c r="AD279" s="228">
        <v>0</v>
      </c>
      <c r="AE279" s="229">
        <v>246018</v>
      </c>
      <c r="AF279" s="230">
        <v>241.35186396337474</v>
      </c>
      <c r="AG279" s="231">
        <v>86.000010973483086</v>
      </c>
      <c r="AH279" s="223">
        <v>615237.99636954139</v>
      </c>
      <c r="AI279" s="224">
        <v>603.56899578437674</v>
      </c>
      <c r="AJ279" s="226">
        <v>86.000010973483086</v>
      </c>
      <c r="AK279" s="232">
        <v>0</v>
      </c>
      <c r="AL279" s="444">
        <v>1.3950294310006539</v>
      </c>
      <c r="AM279" s="232">
        <v>54283.039453169302</v>
      </c>
      <c r="AN279" s="232">
        <v>12.562132112491824</v>
      </c>
      <c r="AO279" s="232">
        <v>2274.9257318119894</v>
      </c>
      <c r="AP279" s="223">
        <v>56557.965184981294</v>
      </c>
      <c r="AQ279" s="224">
        <v>63.490569623158429</v>
      </c>
      <c r="AR279" s="224">
        <v>0</v>
      </c>
      <c r="AS279" s="233">
        <v>0</v>
      </c>
      <c r="AT279" s="234">
        <v>56557.965184981294</v>
      </c>
      <c r="AU279" s="254"/>
      <c r="AV279" s="221">
        <v>358.59</v>
      </c>
      <c r="AW279" s="221">
        <v>365522.74</v>
      </c>
      <c r="AX279" s="271">
        <v>4.3199293358366417E-4</v>
      </c>
      <c r="AY279" s="298">
        <v>6803.8887039427109</v>
      </c>
      <c r="AZ279" s="213"/>
      <c r="BA279" s="221">
        <v>9.4438603634710621</v>
      </c>
      <c r="BB279" s="272">
        <v>-1.0210536182755292</v>
      </c>
      <c r="BC279" s="221">
        <v>-4.6645802928395428</v>
      </c>
      <c r="BD279" s="272">
        <v>-5.319446114089646E-2</v>
      </c>
      <c r="BE279" s="221">
        <v>-0.25927230435671794</v>
      </c>
      <c r="BF279" s="272">
        <v>-0.63348981841460639</v>
      </c>
      <c r="BG279" s="221">
        <v>1751.9104134986492</v>
      </c>
      <c r="BH279" s="272">
        <v>-0.53938741253773248</v>
      </c>
      <c r="BI279" s="221">
        <v>-0.29208762132332489</v>
      </c>
      <c r="BJ279" s="445">
        <v>0</v>
      </c>
      <c r="BL279" s="412">
        <v>122.3</v>
      </c>
      <c r="BM279" s="425"/>
      <c r="BN279" s="235">
        <v>1022</v>
      </c>
      <c r="BO279" s="302">
        <v>1.79</v>
      </c>
      <c r="BP279" s="232">
        <v>1.79</v>
      </c>
      <c r="BQ279" s="71">
        <v>122247570</v>
      </c>
      <c r="BR279" s="235">
        <v>1023</v>
      </c>
      <c r="BS279" s="302">
        <v>1.79</v>
      </c>
      <c r="BT279" s="232">
        <v>1.79</v>
      </c>
      <c r="BU279" s="71">
        <v>154601050</v>
      </c>
      <c r="BV279" s="235">
        <v>1035</v>
      </c>
      <c r="BW279" s="302">
        <v>1.79</v>
      </c>
      <c r="BX279" s="232">
        <v>1.79</v>
      </c>
      <c r="BY279" s="71">
        <v>155288610</v>
      </c>
      <c r="BZ279" s="463">
        <v>-10855</v>
      </c>
      <c r="CA279" s="235">
        <v>1649394</v>
      </c>
      <c r="CB279" s="235">
        <v>47839</v>
      </c>
      <c r="CC279" s="235">
        <v>-32964</v>
      </c>
      <c r="CD279" s="235">
        <v>0</v>
      </c>
      <c r="CE279" s="235">
        <v>-28000</v>
      </c>
      <c r="CF279" s="235">
        <v>100043</v>
      </c>
      <c r="CG279" s="235">
        <v>7774</v>
      </c>
      <c r="CH279" s="235">
        <v>-6325</v>
      </c>
      <c r="CI279" s="235">
        <v>27079</v>
      </c>
      <c r="CJ279" s="235">
        <v>967</v>
      </c>
      <c r="CK279" s="235">
        <v>3449</v>
      </c>
      <c r="CL279" s="235">
        <v>31072</v>
      </c>
      <c r="CM279" s="235">
        <v>0</v>
      </c>
      <c r="CN279" s="235">
        <v>0</v>
      </c>
      <c r="CO279" s="235">
        <v>0</v>
      </c>
      <c r="CP279" s="235">
        <v>1321</v>
      </c>
      <c r="CQ279" s="235">
        <v>1095</v>
      </c>
      <c r="CR279" s="235">
        <v>-3</v>
      </c>
      <c r="CS279" s="235">
        <v>0</v>
      </c>
      <c r="CT279" s="235">
        <v>66</v>
      </c>
      <c r="CU279" s="235">
        <v>3423</v>
      </c>
      <c r="CV279" s="235">
        <v>0</v>
      </c>
      <c r="CW279" s="235">
        <v>1795375</v>
      </c>
      <c r="CX279" s="463">
        <v>-19075</v>
      </c>
      <c r="CY279" s="544">
        <v>1666497</v>
      </c>
      <c r="CZ279" s="544">
        <v>39736</v>
      </c>
      <c r="DA279" s="544">
        <v>-46986</v>
      </c>
      <c r="DB279" s="544">
        <v>0</v>
      </c>
      <c r="DC279" s="544">
        <v>0</v>
      </c>
      <c r="DD279" s="544">
        <v>103765</v>
      </c>
      <c r="DE279" s="544">
        <v>9275</v>
      </c>
      <c r="DF279" s="544">
        <v>-5759</v>
      </c>
      <c r="DG279" s="544">
        <v>26332</v>
      </c>
      <c r="DH279" s="544">
        <v>924</v>
      </c>
      <c r="DI279" s="544">
        <v>2424</v>
      </c>
      <c r="DJ279" s="544">
        <v>2175</v>
      </c>
      <c r="DK279" s="544">
        <v>-126</v>
      </c>
      <c r="DL279" s="544">
        <v>0</v>
      </c>
      <c r="DM279" s="544">
        <v>0</v>
      </c>
      <c r="DN279" s="544">
        <v>-102</v>
      </c>
      <c r="DO279" s="544">
        <v>1083</v>
      </c>
      <c r="DP279" s="544">
        <v>-61</v>
      </c>
      <c r="DQ279" s="544">
        <v>0</v>
      </c>
      <c r="DR279" s="544">
        <v>35</v>
      </c>
      <c r="DS279" s="544">
        <v>3065</v>
      </c>
      <c r="DT279" s="544">
        <v>0</v>
      </c>
      <c r="DU279" s="544">
        <v>1783202</v>
      </c>
      <c r="DV279" s="463">
        <v>-10599</v>
      </c>
      <c r="DW279" s="235">
        <v>1706265</v>
      </c>
      <c r="DX279" s="235">
        <v>38508</v>
      </c>
      <c r="DY279" s="235">
        <v>-36779</v>
      </c>
      <c r="DZ279" s="235">
        <v>0</v>
      </c>
      <c r="EA279" s="235">
        <v>-135600</v>
      </c>
      <c r="EB279" s="235">
        <v>142807</v>
      </c>
      <c r="EC279" s="235">
        <v>8965</v>
      </c>
      <c r="ED279" s="235">
        <v>-5384</v>
      </c>
      <c r="EE279" s="235">
        <v>24235</v>
      </c>
      <c r="EF279" s="235">
        <v>935</v>
      </c>
      <c r="EG279" s="235">
        <v>16909</v>
      </c>
      <c r="EH279" s="235">
        <v>9855</v>
      </c>
      <c r="EI279" s="235">
        <v>0</v>
      </c>
      <c r="EJ279" s="235">
        <v>0</v>
      </c>
      <c r="EK279" s="235">
        <v>0</v>
      </c>
      <c r="EL279" s="235">
        <v>288</v>
      </c>
      <c r="EM279" s="235">
        <v>699</v>
      </c>
      <c r="EN279" s="235">
        <v>-11</v>
      </c>
      <c r="EO279" s="235">
        <v>0</v>
      </c>
      <c r="EP279" s="235">
        <v>0</v>
      </c>
      <c r="EQ279" s="235">
        <v>3637</v>
      </c>
      <c r="ER279" s="235">
        <v>0</v>
      </c>
      <c r="ES279" s="235">
        <v>1764730</v>
      </c>
      <c r="ET279" s="254"/>
      <c r="EU279" s="254"/>
      <c r="EV279" s="254"/>
      <c r="EW279" s="254"/>
      <c r="EY279" s="397">
        <v>8.6544429329504808</v>
      </c>
      <c r="EZ279" s="226">
        <v>-1.0255352033802858</v>
      </c>
      <c r="FA279" s="397">
        <v>-7.856565342394183</v>
      </c>
      <c r="FB279" s="226">
        <v>-0.19442774825648498</v>
      </c>
      <c r="FC279" s="221">
        <v>-0.2261416393210974</v>
      </c>
      <c r="FD279" s="226">
        <v>-0.53647638238281592</v>
      </c>
      <c r="FE279" s="221">
        <v>1871.0202891040456</v>
      </c>
      <c r="FF279" s="226">
        <v>-0.52866448496693352</v>
      </c>
      <c r="FG279" s="221">
        <v>-0.30694371226316325</v>
      </c>
      <c r="FH279" s="226">
        <v>0</v>
      </c>
      <c r="FI279" s="232"/>
      <c r="FJ279" s="393">
        <v>122.3</v>
      </c>
      <c r="FK279" s="430"/>
      <c r="FL279" s="468">
        <v>1.3850649350649349</v>
      </c>
      <c r="FM279" s="469">
        <v>54265.209597544104</v>
      </c>
      <c r="FN279" s="472">
        <v>12.472402597402596</v>
      </c>
      <c r="FO279" s="386">
        <v>3564.307239721787</v>
      </c>
      <c r="FQ279" s="390">
        <v>349.93</v>
      </c>
      <c r="FR279" s="391">
        <v>359261.46666666667</v>
      </c>
      <c r="FS279" s="392">
        <v>4.2084282559916997E-4</v>
      </c>
      <c r="FT279" s="278">
        <v>6733.4852095867191</v>
      </c>
      <c r="FV279" s="555">
        <v>0</v>
      </c>
      <c r="FW279" s="551">
        <v>0</v>
      </c>
      <c r="FX279" s="547">
        <v>369</v>
      </c>
      <c r="FY279" s="545">
        <v>716</v>
      </c>
      <c r="FZ279" s="555">
        <v>0</v>
      </c>
    </row>
    <row r="280" spans="1:182" x14ac:dyDescent="0.2">
      <c r="A280" s="65">
        <v>277</v>
      </c>
      <c r="B280" s="65">
        <v>749</v>
      </c>
      <c r="C280" s="66">
        <v>5519</v>
      </c>
      <c r="D280" s="67" t="s">
        <v>304</v>
      </c>
      <c r="E280" s="75">
        <v>371</v>
      </c>
      <c r="F280" s="220">
        <v>3341.6666666666665</v>
      </c>
      <c r="G280" s="220">
        <v>7912179</v>
      </c>
      <c r="H280" s="214">
        <v>1.72</v>
      </c>
      <c r="I280" s="220">
        <v>4600104.0697674416</v>
      </c>
      <c r="J280" s="220">
        <v>627458.33333333337</v>
      </c>
      <c r="K280" s="209">
        <v>0</v>
      </c>
      <c r="L280" s="216">
        <v>1.65</v>
      </c>
      <c r="M280" s="220">
        <v>7590171.7151162783</v>
      </c>
      <c r="N280" s="220">
        <v>757107.74333333329</v>
      </c>
      <c r="O280" s="220">
        <v>29112.333333333332</v>
      </c>
      <c r="P280" s="220">
        <v>8376391.7917829463</v>
      </c>
      <c r="Q280" s="221">
        <v>2506.6509102592358</v>
      </c>
      <c r="R280" s="221">
        <v>2681.4037114060652</v>
      </c>
      <c r="S280" s="221">
        <v>93.482786631365059</v>
      </c>
      <c r="T280" s="381">
        <v>2506.6509102592358</v>
      </c>
      <c r="U280" s="222">
        <v>2746.534559255173</v>
      </c>
      <c r="V280" s="222">
        <v>91.265951917932881</v>
      </c>
      <c r="W280" s="223">
        <v>216067.27588462579</v>
      </c>
      <c r="X280" s="224">
        <v>64.658536424326925</v>
      </c>
      <c r="Y280" s="225">
        <v>95.894155577759989</v>
      </c>
      <c r="Z280" s="223">
        <v>0</v>
      </c>
      <c r="AA280" s="224">
        <v>0</v>
      </c>
      <c r="AB280" s="226">
        <v>95.894155577759989</v>
      </c>
      <c r="AC280" s="227">
        <v>0</v>
      </c>
      <c r="AD280" s="228">
        <v>0</v>
      </c>
      <c r="AE280" s="229">
        <v>0</v>
      </c>
      <c r="AF280" s="230">
        <v>0</v>
      </c>
      <c r="AG280" s="231">
        <v>95.894155577759989</v>
      </c>
      <c r="AH280" s="223">
        <v>216067.27588462579</v>
      </c>
      <c r="AI280" s="224">
        <v>64.658536424326925</v>
      </c>
      <c r="AJ280" s="226">
        <v>95.894155577759989</v>
      </c>
      <c r="AK280" s="232">
        <v>0</v>
      </c>
      <c r="AL280" s="444">
        <v>8.1695760598503739E-2</v>
      </c>
      <c r="AM280" s="232">
        <v>0</v>
      </c>
      <c r="AN280" s="232">
        <v>5.1555112219451376</v>
      </c>
      <c r="AO280" s="232">
        <v>0</v>
      </c>
      <c r="AP280" s="223">
        <v>0</v>
      </c>
      <c r="AQ280" s="224">
        <v>93.482786631365059</v>
      </c>
      <c r="AR280" s="224">
        <v>0</v>
      </c>
      <c r="AS280" s="233">
        <v>0</v>
      </c>
      <c r="AT280" s="234">
        <v>0</v>
      </c>
      <c r="AU280" s="254"/>
      <c r="AV280" s="221">
        <v>1147.3800000000001</v>
      </c>
      <c r="AW280" s="221">
        <v>3834161.5</v>
      </c>
      <c r="AX280" s="271">
        <v>4.5314025448007483E-3</v>
      </c>
      <c r="AY280" s="298">
        <v>71369.590080611786</v>
      </c>
      <c r="AZ280" s="213"/>
      <c r="BA280" s="221">
        <v>48.150653283830373</v>
      </c>
      <c r="BB280" s="272">
        <v>-9.5369285945306498E-2</v>
      </c>
      <c r="BC280" s="221">
        <v>-1.1019161254863887</v>
      </c>
      <c r="BD280" s="272">
        <v>0.29270318884344282</v>
      </c>
      <c r="BE280" s="221">
        <v>3.9870142447899659E-2</v>
      </c>
      <c r="BF280" s="272">
        <v>5.3098551842678005E-2</v>
      </c>
      <c r="BG280" s="221">
        <v>3765.1898364460853</v>
      </c>
      <c r="BH280" s="272">
        <v>3.6579710879416062E-2</v>
      </c>
      <c r="BI280" s="221">
        <v>5.3463185965349568E-2</v>
      </c>
      <c r="BJ280" s="445">
        <v>0</v>
      </c>
      <c r="BL280" s="412">
        <v>548</v>
      </c>
      <c r="BM280" s="425"/>
      <c r="BN280" s="235">
        <v>3339</v>
      </c>
      <c r="BO280" s="302">
        <v>1.72</v>
      </c>
      <c r="BP280" s="232">
        <v>1.72</v>
      </c>
      <c r="BQ280" s="71">
        <v>611284560</v>
      </c>
      <c r="BR280" s="235">
        <v>3354</v>
      </c>
      <c r="BS280" s="302">
        <v>1.72</v>
      </c>
      <c r="BT280" s="232">
        <v>1.72</v>
      </c>
      <c r="BU280" s="71">
        <v>616693640</v>
      </c>
      <c r="BV280" s="235">
        <v>3427</v>
      </c>
      <c r="BW280" s="302">
        <v>1.72</v>
      </c>
      <c r="BX280" s="232">
        <v>1.72</v>
      </c>
      <c r="BY280" s="71">
        <v>625448480</v>
      </c>
      <c r="BZ280" s="463">
        <v>-104721</v>
      </c>
      <c r="CA280" s="235">
        <v>5499974</v>
      </c>
      <c r="CB280" s="235">
        <v>122133</v>
      </c>
      <c r="CC280" s="235">
        <v>-126856</v>
      </c>
      <c r="CD280" s="235">
        <v>-514</v>
      </c>
      <c r="CE280" s="235">
        <v>0</v>
      </c>
      <c r="CF280" s="235">
        <v>385492</v>
      </c>
      <c r="CG280" s="235">
        <v>27996</v>
      </c>
      <c r="CH280" s="235">
        <v>-19876</v>
      </c>
      <c r="CI280" s="235">
        <v>192500</v>
      </c>
      <c r="CJ280" s="235">
        <v>3579</v>
      </c>
      <c r="CK280" s="235">
        <v>2507327</v>
      </c>
      <c r="CL280" s="235">
        <v>84624</v>
      </c>
      <c r="CM280" s="235">
        <v>-221038</v>
      </c>
      <c r="CN280" s="235">
        <v>0</v>
      </c>
      <c r="CO280" s="235">
        <v>0</v>
      </c>
      <c r="CP280" s="235">
        <v>5731</v>
      </c>
      <c r="CQ280" s="235">
        <v>2602</v>
      </c>
      <c r="CR280" s="235">
        <v>-75</v>
      </c>
      <c r="CS280" s="235">
        <v>0</v>
      </c>
      <c r="CT280" s="235">
        <v>3266</v>
      </c>
      <c r="CU280" s="235">
        <v>25467</v>
      </c>
      <c r="CV280" s="235">
        <v>0</v>
      </c>
      <c r="CW280" s="235">
        <v>8387611</v>
      </c>
      <c r="CX280" s="463">
        <v>-107008</v>
      </c>
      <c r="CY280" s="544">
        <v>5771784</v>
      </c>
      <c r="CZ280" s="544">
        <v>117036</v>
      </c>
      <c r="DA280" s="544">
        <v>-129692</v>
      </c>
      <c r="DB280" s="544">
        <v>-627</v>
      </c>
      <c r="DC280" s="544">
        <v>0</v>
      </c>
      <c r="DD280" s="544">
        <v>439839</v>
      </c>
      <c r="DE280" s="544">
        <v>24038</v>
      </c>
      <c r="DF280" s="544">
        <v>-25897</v>
      </c>
      <c r="DG280" s="544">
        <v>271954</v>
      </c>
      <c r="DH280" s="544">
        <v>3809</v>
      </c>
      <c r="DI280" s="544">
        <v>680878</v>
      </c>
      <c r="DJ280" s="544">
        <v>135054</v>
      </c>
      <c r="DK280" s="544">
        <v>-164909</v>
      </c>
      <c r="DL280" s="544">
        <v>0</v>
      </c>
      <c r="DM280" s="544">
        <v>0</v>
      </c>
      <c r="DN280" s="544">
        <v>6113</v>
      </c>
      <c r="DO280" s="544">
        <v>5017</v>
      </c>
      <c r="DP280" s="544">
        <v>-2579</v>
      </c>
      <c r="DQ280" s="544">
        <v>0</v>
      </c>
      <c r="DR280" s="544">
        <v>-3</v>
      </c>
      <c r="DS280" s="544">
        <v>60852</v>
      </c>
      <c r="DT280" s="544">
        <v>0</v>
      </c>
      <c r="DU280" s="544">
        <v>7085659</v>
      </c>
      <c r="DV280" s="463">
        <v>-126973</v>
      </c>
      <c r="DW280" s="235">
        <v>5551803</v>
      </c>
      <c r="DX280" s="235">
        <v>186518</v>
      </c>
      <c r="DY280" s="235">
        <v>-178958</v>
      </c>
      <c r="DZ280" s="235">
        <v>-505</v>
      </c>
      <c r="EA280" s="235">
        <v>0</v>
      </c>
      <c r="EB280" s="235">
        <v>379939</v>
      </c>
      <c r="EC280" s="235">
        <v>51222</v>
      </c>
      <c r="ED280" s="235">
        <v>-30068</v>
      </c>
      <c r="EE280" s="235">
        <v>169039</v>
      </c>
      <c r="EF280" s="235">
        <v>2405</v>
      </c>
      <c r="EG280" s="235">
        <v>1098011</v>
      </c>
      <c r="EH280" s="235">
        <v>72127</v>
      </c>
      <c r="EI280" s="235">
        <v>-209049</v>
      </c>
      <c r="EJ280" s="235">
        <v>0</v>
      </c>
      <c r="EK280" s="235">
        <v>0</v>
      </c>
      <c r="EL280" s="235">
        <v>4391</v>
      </c>
      <c r="EM280" s="235">
        <v>433</v>
      </c>
      <c r="EN280" s="235">
        <v>-180</v>
      </c>
      <c r="EO280" s="235">
        <v>0</v>
      </c>
      <c r="EP280" s="235">
        <v>891</v>
      </c>
      <c r="EQ280" s="235">
        <v>26271</v>
      </c>
      <c r="ER280" s="235">
        <v>0</v>
      </c>
      <c r="ES280" s="235">
        <v>6997317</v>
      </c>
      <c r="ET280" s="254"/>
      <c r="EU280" s="254"/>
      <c r="EV280" s="254"/>
      <c r="EW280" s="254"/>
      <c r="EY280" s="397">
        <v>51.073435925640865</v>
      </c>
      <c r="EZ280" s="226">
        <v>-2.5895366593982089E-2</v>
      </c>
      <c r="FA280" s="397">
        <v>-0.62613948785441553</v>
      </c>
      <c r="FB280" s="226">
        <v>0.31213139749528823</v>
      </c>
      <c r="FC280" s="221">
        <v>-8.6476805130570697E-2</v>
      </c>
      <c r="FD280" s="226">
        <v>-0.18951102354420823</v>
      </c>
      <c r="FE280" s="221">
        <v>3805.2233101080596</v>
      </c>
      <c r="FF280" s="226">
        <v>2.2636839896146791E-2</v>
      </c>
      <c r="FG280" s="221">
        <v>1.8522041865237773E-2</v>
      </c>
      <c r="FH280" s="226">
        <v>0</v>
      </c>
      <c r="FI280" s="232"/>
      <c r="FJ280" s="393">
        <v>548</v>
      </c>
      <c r="FK280" s="430"/>
      <c r="FL280" s="468">
        <v>8.0928853754940702E-2</v>
      </c>
      <c r="FM280" s="469">
        <v>0</v>
      </c>
      <c r="FN280" s="472">
        <v>5.1071146245059289</v>
      </c>
      <c r="FO280" s="386">
        <v>0</v>
      </c>
      <c r="FQ280" s="390">
        <v>1319.46</v>
      </c>
      <c r="FR280" s="391">
        <v>4450978.4000000004</v>
      </c>
      <c r="FS280" s="392">
        <v>5.2139249553163122E-3</v>
      </c>
      <c r="FT280" s="278">
        <v>83422.799285060988</v>
      </c>
      <c r="FV280" s="555">
        <v>0</v>
      </c>
      <c r="FW280" s="551">
        <v>0</v>
      </c>
      <c r="FX280" s="547">
        <v>87337</v>
      </c>
      <c r="FY280" s="545">
        <v>112106</v>
      </c>
      <c r="FZ280" s="555">
        <v>0</v>
      </c>
    </row>
    <row r="281" spans="1:182" x14ac:dyDescent="0.2">
      <c r="A281" s="65">
        <v>278</v>
      </c>
      <c r="B281" s="65">
        <v>957</v>
      </c>
      <c r="C281" s="66">
        <v>4407</v>
      </c>
      <c r="D281" s="67" t="s">
        <v>232</v>
      </c>
      <c r="E281" s="75"/>
      <c r="F281" s="220">
        <v>5016.333333333333</v>
      </c>
      <c r="G281" s="220">
        <v>8798918</v>
      </c>
      <c r="H281" s="214">
        <v>1.79</v>
      </c>
      <c r="I281" s="220">
        <v>4915596.6480446914</v>
      </c>
      <c r="J281" s="220">
        <v>780507.66666666663</v>
      </c>
      <c r="K281" s="209">
        <v>0</v>
      </c>
      <c r="L281" s="216">
        <v>1.65</v>
      </c>
      <c r="M281" s="220">
        <v>8110734.4692737423</v>
      </c>
      <c r="N281" s="220">
        <v>953534.22000000009</v>
      </c>
      <c r="O281" s="220">
        <v>10443.333333333334</v>
      </c>
      <c r="P281" s="220">
        <v>9074712.0226070751</v>
      </c>
      <c r="Q281" s="221">
        <v>1809.0328970576934</v>
      </c>
      <c r="R281" s="221">
        <v>2681.4037114060652</v>
      </c>
      <c r="S281" s="221">
        <v>67.465890696074212</v>
      </c>
      <c r="T281" s="381">
        <v>1809.0328970576934</v>
      </c>
      <c r="U281" s="222">
        <v>2746.534559255173</v>
      </c>
      <c r="V281" s="222">
        <v>65.866016175244539</v>
      </c>
      <c r="W281" s="223">
        <v>1619158.0341658667</v>
      </c>
      <c r="X281" s="224">
        <v>322.77720130889765</v>
      </c>
      <c r="Y281" s="225">
        <v>79.503511138526761</v>
      </c>
      <c r="Z281" s="223">
        <v>873831</v>
      </c>
      <c r="AA281" s="224">
        <v>174.19715595720646</v>
      </c>
      <c r="AB281" s="226">
        <v>86.000002331412503</v>
      </c>
      <c r="AC281" s="227">
        <v>0</v>
      </c>
      <c r="AD281" s="228">
        <v>0</v>
      </c>
      <c r="AE281" s="229">
        <v>873831</v>
      </c>
      <c r="AF281" s="230">
        <v>174.19715595720646</v>
      </c>
      <c r="AG281" s="231">
        <v>86.000002331412503</v>
      </c>
      <c r="AH281" s="223">
        <v>2492989.0341658667</v>
      </c>
      <c r="AI281" s="224">
        <v>496.97435726610411</v>
      </c>
      <c r="AJ281" s="226">
        <v>86.000002331412503</v>
      </c>
      <c r="AK281" s="232">
        <v>0</v>
      </c>
      <c r="AL281" s="444">
        <v>1.1829357432387535</v>
      </c>
      <c r="AM281" s="232">
        <v>196509.49963843398</v>
      </c>
      <c r="AN281" s="232">
        <v>19.172170908366006</v>
      </c>
      <c r="AO281" s="232">
        <v>278029.38321916555</v>
      </c>
      <c r="AP281" s="223">
        <v>474538.88285759953</v>
      </c>
      <c r="AQ281" s="224">
        <v>67.465890696074212</v>
      </c>
      <c r="AR281" s="224">
        <v>0</v>
      </c>
      <c r="AS281" s="233">
        <v>0</v>
      </c>
      <c r="AT281" s="234">
        <v>474538.88285759953</v>
      </c>
      <c r="AU281" s="254"/>
      <c r="AV281" s="221">
        <v>637.05999999999995</v>
      </c>
      <c r="AW281" s="221">
        <v>3195705.313333333</v>
      </c>
      <c r="AX281" s="271">
        <v>3.7768433044022627E-3</v>
      </c>
      <c r="AY281" s="298">
        <v>59485.28204433564</v>
      </c>
      <c r="AZ281" s="213"/>
      <c r="BA281" s="221">
        <v>47.994880005341088</v>
      </c>
      <c r="BB281" s="272">
        <v>-9.909464969708863E-2</v>
      </c>
      <c r="BC281" s="221">
        <v>-2.40767015349285</v>
      </c>
      <c r="BD281" s="272">
        <v>0.1659280485190113</v>
      </c>
      <c r="BE281" s="221">
        <v>8.5779635117572042E-2</v>
      </c>
      <c r="BF281" s="272">
        <v>0.15846950166310494</v>
      </c>
      <c r="BG281" s="221">
        <v>1521.8187094688039</v>
      </c>
      <c r="BH281" s="272">
        <v>-0.6052129782201171</v>
      </c>
      <c r="BI281" s="221">
        <v>0.20762896967628619</v>
      </c>
      <c r="BJ281" s="445">
        <v>0</v>
      </c>
      <c r="BL281" s="412">
        <v>509</v>
      </c>
      <c r="BM281" s="425"/>
      <c r="BN281" s="235">
        <v>5016</v>
      </c>
      <c r="BO281" s="302">
        <v>1.79</v>
      </c>
      <c r="BP281" s="232">
        <v>1.79</v>
      </c>
      <c r="BQ281" s="71">
        <v>782109500</v>
      </c>
      <c r="BR281" s="235">
        <v>5018</v>
      </c>
      <c r="BS281" s="302">
        <v>1.79</v>
      </c>
      <c r="BT281" s="232">
        <v>1.79</v>
      </c>
      <c r="BU281" s="71">
        <v>736980480</v>
      </c>
      <c r="BV281" s="235">
        <v>5016</v>
      </c>
      <c r="BW281" s="302">
        <v>1.79</v>
      </c>
      <c r="BX281" s="232">
        <v>1.79</v>
      </c>
      <c r="BY281" s="71">
        <v>739494190</v>
      </c>
      <c r="BZ281" s="463">
        <v>-101439</v>
      </c>
      <c r="CA281" s="235">
        <v>7526478</v>
      </c>
      <c r="CB281" s="235">
        <v>175344</v>
      </c>
      <c r="CC281" s="235">
        <v>-110734</v>
      </c>
      <c r="CD281" s="235">
        <v>-6334</v>
      </c>
      <c r="CE281" s="235">
        <v>0</v>
      </c>
      <c r="CF281" s="235">
        <v>768788</v>
      </c>
      <c r="CG281" s="235">
        <v>37292</v>
      </c>
      <c r="CH281" s="235">
        <v>-39317</v>
      </c>
      <c r="CI281" s="235">
        <v>84496</v>
      </c>
      <c r="CJ281" s="235">
        <v>936</v>
      </c>
      <c r="CK281" s="235">
        <v>454501</v>
      </c>
      <c r="CL281" s="235">
        <v>119727</v>
      </c>
      <c r="CM281" s="235">
        <v>-380456</v>
      </c>
      <c r="CN281" s="235">
        <v>0</v>
      </c>
      <c r="CO281" s="235">
        <v>0</v>
      </c>
      <c r="CP281" s="235">
        <v>19038</v>
      </c>
      <c r="CQ281" s="235">
        <v>1274</v>
      </c>
      <c r="CR281" s="235">
        <v>-36</v>
      </c>
      <c r="CS281" s="235">
        <v>0</v>
      </c>
      <c r="CT281" s="235">
        <v>8070</v>
      </c>
      <c r="CU281" s="235">
        <v>30309</v>
      </c>
      <c r="CV281" s="235">
        <v>0</v>
      </c>
      <c r="CW281" s="235">
        <v>8587937</v>
      </c>
      <c r="CX281" s="463">
        <v>-93911</v>
      </c>
      <c r="CY281" s="544">
        <v>7496331</v>
      </c>
      <c r="CZ281" s="544">
        <v>124085</v>
      </c>
      <c r="DA281" s="544">
        <v>-144841</v>
      </c>
      <c r="DB281" s="544">
        <v>-4091</v>
      </c>
      <c r="DC281" s="544">
        <v>0</v>
      </c>
      <c r="DD281" s="544">
        <v>717068</v>
      </c>
      <c r="DE281" s="544">
        <v>28306</v>
      </c>
      <c r="DF281" s="544">
        <v>-28102</v>
      </c>
      <c r="DG281" s="544">
        <v>52094</v>
      </c>
      <c r="DH281" s="544">
        <v>0</v>
      </c>
      <c r="DI281" s="544">
        <v>777846</v>
      </c>
      <c r="DJ281" s="544">
        <v>32797</v>
      </c>
      <c r="DK281" s="544">
        <v>-220627</v>
      </c>
      <c r="DL281" s="544">
        <v>-86</v>
      </c>
      <c r="DM281" s="544">
        <v>0</v>
      </c>
      <c r="DN281" s="544">
        <v>10190</v>
      </c>
      <c r="DO281" s="544">
        <v>3164</v>
      </c>
      <c r="DP281" s="544">
        <v>-130</v>
      </c>
      <c r="DQ281" s="544">
        <v>0</v>
      </c>
      <c r="DR281" s="544">
        <v>7687</v>
      </c>
      <c r="DS281" s="544">
        <v>20257</v>
      </c>
      <c r="DT281" s="544">
        <v>0</v>
      </c>
      <c r="DU281" s="544">
        <v>8778037</v>
      </c>
      <c r="DV281" s="463">
        <v>-102976</v>
      </c>
      <c r="DW281" s="235">
        <v>7243286</v>
      </c>
      <c r="DX281" s="235">
        <v>168425</v>
      </c>
      <c r="DY281" s="235">
        <v>-160503</v>
      </c>
      <c r="DZ281" s="235">
        <v>-2908</v>
      </c>
      <c r="EA281" s="235">
        <v>0</v>
      </c>
      <c r="EB281" s="235">
        <v>730101</v>
      </c>
      <c r="EC281" s="235">
        <v>36387</v>
      </c>
      <c r="ED281" s="235">
        <v>-49015</v>
      </c>
      <c r="EE281" s="235">
        <v>68151</v>
      </c>
      <c r="EF281" s="235">
        <v>0</v>
      </c>
      <c r="EG281" s="235">
        <v>641989</v>
      </c>
      <c r="EH281" s="235">
        <v>70393</v>
      </c>
      <c r="EI281" s="235">
        <v>-178990</v>
      </c>
      <c r="EJ281" s="235">
        <v>0</v>
      </c>
      <c r="EK281" s="235">
        <v>0</v>
      </c>
      <c r="EL281" s="235">
        <v>13618</v>
      </c>
      <c r="EM281" s="235">
        <v>1652</v>
      </c>
      <c r="EN281" s="235">
        <v>-36</v>
      </c>
      <c r="EO281" s="235">
        <v>0</v>
      </c>
      <c r="EP281" s="235">
        <v>-6276</v>
      </c>
      <c r="EQ281" s="235">
        <v>37648</v>
      </c>
      <c r="ER281" s="235">
        <v>0</v>
      </c>
      <c r="ES281" s="235">
        <v>8510946</v>
      </c>
      <c r="ET281" s="254"/>
      <c r="EU281" s="254"/>
      <c r="EV281" s="254"/>
      <c r="EW281" s="254"/>
      <c r="EY281" s="397">
        <v>50.467095724464308</v>
      </c>
      <c r="EZ281" s="226">
        <v>-4.0184291836633537E-2</v>
      </c>
      <c r="FA281" s="397">
        <v>-0.99546245501417696</v>
      </c>
      <c r="FB281" s="226">
        <v>0.28625685974126447</v>
      </c>
      <c r="FC281" s="221">
        <v>6.8675404913068547E-2</v>
      </c>
      <c r="FD281" s="226">
        <v>0.1959291808164518</v>
      </c>
      <c r="FE281" s="221">
        <v>1560.8789841602138</v>
      </c>
      <c r="FF281" s="226">
        <v>-0.61706332958333032</v>
      </c>
      <c r="FG281" s="221">
        <v>0.26476626957610327</v>
      </c>
      <c r="FH281" s="226">
        <v>0</v>
      </c>
      <c r="FI281" s="232"/>
      <c r="FJ281" s="393">
        <v>509</v>
      </c>
      <c r="FK281" s="430"/>
      <c r="FL281" s="468">
        <v>1.1828571428571428</v>
      </c>
      <c r="FM281" s="469">
        <v>198255.55556817714</v>
      </c>
      <c r="FN281" s="472">
        <v>19.170897009966776</v>
      </c>
      <c r="FO281" s="386">
        <v>281856.75098933035</v>
      </c>
      <c r="FQ281" s="390">
        <v>616.66999999999996</v>
      </c>
      <c r="FR281" s="391">
        <v>3093627.8333333335</v>
      </c>
      <c r="FS281" s="392">
        <v>3.6239096021400143E-3</v>
      </c>
      <c r="FT281" s="278">
        <v>57982.553634240227</v>
      </c>
      <c r="FV281" s="555">
        <v>0</v>
      </c>
      <c r="FW281" s="551">
        <v>0</v>
      </c>
      <c r="FX281" s="547">
        <v>31330</v>
      </c>
      <c r="FY281" s="545">
        <v>34046</v>
      </c>
      <c r="FZ281" s="555">
        <v>0</v>
      </c>
    </row>
    <row r="282" spans="1:182" x14ac:dyDescent="0.2">
      <c r="A282" s="65">
        <v>279</v>
      </c>
      <c r="B282" s="65">
        <v>750</v>
      </c>
      <c r="C282" s="66">
        <v>5520</v>
      </c>
      <c r="D282" s="67" t="s">
        <v>305</v>
      </c>
      <c r="E282" s="75">
        <v>371</v>
      </c>
      <c r="F282" s="220">
        <v>1393</v>
      </c>
      <c r="G282" s="220">
        <v>3958655.3333333335</v>
      </c>
      <c r="H282" s="214">
        <v>1.8</v>
      </c>
      <c r="I282" s="220">
        <v>2199252.9629629632</v>
      </c>
      <c r="J282" s="220">
        <v>297121.33333333331</v>
      </c>
      <c r="K282" s="209">
        <v>0</v>
      </c>
      <c r="L282" s="216">
        <v>1.65</v>
      </c>
      <c r="M282" s="220">
        <v>3628767.3888888885</v>
      </c>
      <c r="N282" s="220">
        <v>365854.02</v>
      </c>
      <c r="O282" s="220">
        <v>3621</v>
      </c>
      <c r="P282" s="220">
        <v>3998242.408888889</v>
      </c>
      <c r="Q282" s="221">
        <v>2870.2386280609398</v>
      </c>
      <c r="R282" s="221">
        <v>2681.4037114060652</v>
      </c>
      <c r="S282" s="221">
        <v>107.04239036634488</v>
      </c>
      <c r="T282" s="381">
        <v>2870.2386280609398</v>
      </c>
      <c r="U282" s="222">
        <v>2746.534559255173</v>
      </c>
      <c r="V282" s="222">
        <v>104.50400554360087</v>
      </c>
      <c r="W282" s="223">
        <v>-97327.404393088946</v>
      </c>
      <c r="X282" s="224">
        <v>-69.868919162303627</v>
      </c>
      <c r="Y282" s="225">
        <v>104.43670593079727</v>
      </c>
      <c r="Z282" s="223">
        <v>0</v>
      </c>
      <c r="AA282" s="224">
        <v>0</v>
      </c>
      <c r="AB282" s="226">
        <v>104.43670593079727</v>
      </c>
      <c r="AC282" s="227">
        <v>0</v>
      </c>
      <c r="AD282" s="228">
        <v>0</v>
      </c>
      <c r="AE282" s="229">
        <v>0</v>
      </c>
      <c r="AF282" s="230">
        <v>0</v>
      </c>
      <c r="AG282" s="231">
        <v>104.43670593079727</v>
      </c>
      <c r="AH282" s="223">
        <v>-97327.404393088946</v>
      </c>
      <c r="AI282" s="224">
        <v>-69.868919162303627</v>
      </c>
      <c r="AJ282" s="226">
        <v>104.43670593079727</v>
      </c>
      <c r="AK282" s="232">
        <v>0</v>
      </c>
      <c r="AL282" s="444">
        <v>0.25628140703517588</v>
      </c>
      <c r="AM282" s="232">
        <v>0</v>
      </c>
      <c r="AN282" s="232">
        <v>11.67767408470926</v>
      </c>
      <c r="AO282" s="232">
        <v>0</v>
      </c>
      <c r="AP282" s="223">
        <v>0</v>
      </c>
      <c r="AQ282" s="224">
        <v>107.04239036634488</v>
      </c>
      <c r="AR282" s="224">
        <v>0</v>
      </c>
      <c r="AS282" s="233">
        <v>0</v>
      </c>
      <c r="AT282" s="234">
        <v>0</v>
      </c>
      <c r="AU282" s="254"/>
      <c r="AV282" s="221">
        <v>632.09</v>
      </c>
      <c r="AW282" s="221">
        <v>880501.37</v>
      </c>
      <c r="AX282" s="271">
        <v>1.0406202630532243E-3</v>
      </c>
      <c r="AY282" s="298">
        <v>16389.769143088284</v>
      </c>
      <c r="AZ282" s="213"/>
      <c r="BA282" s="221">
        <v>140.27684591285279</v>
      </c>
      <c r="BB282" s="272">
        <v>2.1078556955040342</v>
      </c>
      <c r="BC282" s="221">
        <v>-3.3767220342253963</v>
      </c>
      <c r="BD282" s="272">
        <v>7.1843186036079004E-2</v>
      </c>
      <c r="BE282" s="221">
        <v>0.16720703869447143</v>
      </c>
      <c r="BF282" s="272">
        <v>0.34536076003627991</v>
      </c>
      <c r="BG282" s="221">
        <v>2627.5025006925771</v>
      </c>
      <c r="BH282" s="272">
        <v>-0.28889448542600954</v>
      </c>
      <c r="BI282" s="221">
        <v>0.70348853175060067</v>
      </c>
      <c r="BJ282" s="445">
        <v>0</v>
      </c>
      <c r="BL282" s="412">
        <v>432</v>
      </c>
      <c r="BM282" s="425"/>
      <c r="BN282" s="235">
        <v>1391</v>
      </c>
      <c r="BO282" s="302">
        <v>1.8</v>
      </c>
      <c r="BP282" s="232">
        <v>1.8</v>
      </c>
      <c r="BQ282" s="71">
        <v>278838830</v>
      </c>
      <c r="BR282" s="235">
        <v>1397</v>
      </c>
      <c r="BS282" s="302">
        <v>1.8</v>
      </c>
      <c r="BT282" s="232">
        <v>1.8</v>
      </c>
      <c r="BU282" s="71">
        <v>322514390</v>
      </c>
      <c r="BV282" s="235">
        <v>1408</v>
      </c>
      <c r="BW282" s="302">
        <v>1.8</v>
      </c>
      <c r="BX282" s="232">
        <v>1.8</v>
      </c>
      <c r="BY282" s="71">
        <v>329273820</v>
      </c>
      <c r="BZ282" s="463">
        <v>-36552</v>
      </c>
      <c r="CA282" s="235">
        <v>3428452</v>
      </c>
      <c r="CB282" s="235">
        <v>107013</v>
      </c>
      <c r="CC282" s="235">
        <v>-149858</v>
      </c>
      <c r="CD282" s="235">
        <v>-927</v>
      </c>
      <c r="CE282" s="235">
        <v>-58810</v>
      </c>
      <c r="CF282" s="235">
        <v>383372</v>
      </c>
      <c r="CG282" s="235">
        <v>36606</v>
      </c>
      <c r="CH282" s="235">
        <v>-14156</v>
      </c>
      <c r="CI282" s="235">
        <v>345</v>
      </c>
      <c r="CJ282" s="235">
        <v>662</v>
      </c>
      <c r="CK282" s="235">
        <v>276141</v>
      </c>
      <c r="CL282" s="235">
        <v>19233</v>
      </c>
      <c r="CM282" s="235">
        <v>-101074</v>
      </c>
      <c r="CN282" s="235">
        <v>0</v>
      </c>
      <c r="CO282" s="235">
        <v>3011</v>
      </c>
      <c r="CP282" s="235">
        <v>6470</v>
      </c>
      <c r="CQ282" s="235">
        <v>447</v>
      </c>
      <c r="CR282" s="235">
        <v>-793</v>
      </c>
      <c r="CS282" s="235">
        <v>0</v>
      </c>
      <c r="CT282" s="235">
        <v>6503</v>
      </c>
      <c r="CU282" s="235">
        <v>9068</v>
      </c>
      <c r="CV282" s="235">
        <v>0</v>
      </c>
      <c r="CW282" s="235">
        <v>3915153</v>
      </c>
      <c r="CX282" s="463">
        <v>-32475</v>
      </c>
      <c r="CY282" s="544">
        <v>3239270</v>
      </c>
      <c r="CZ282" s="544">
        <v>140864</v>
      </c>
      <c r="DA282" s="544">
        <v>-253163</v>
      </c>
      <c r="DB282" s="544">
        <v>-1072</v>
      </c>
      <c r="DC282" s="544">
        <v>22423</v>
      </c>
      <c r="DD282" s="544">
        <v>472135</v>
      </c>
      <c r="DE282" s="544">
        <v>44136</v>
      </c>
      <c r="DF282" s="544">
        <v>-30414</v>
      </c>
      <c r="DG282" s="544">
        <v>36727</v>
      </c>
      <c r="DH282" s="544">
        <v>0</v>
      </c>
      <c r="DI282" s="544">
        <v>236778</v>
      </c>
      <c r="DJ282" s="544">
        <v>13248</v>
      </c>
      <c r="DK282" s="544">
        <v>-99160</v>
      </c>
      <c r="DL282" s="544">
        <v>0</v>
      </c>
      <c r="DM282" s="544">
        <v>41140</v>
      </c>
      <c r="DN282" s="544">
        <v>8095</v>
      </c>
      <c r="DO282" s="544">
        <v>3936</v>
      </c>
      <c r="DP282" s="544">
        <v>-191</v>
      </c>
      <c r="DQ282" s="544">
        <v>0</v>
      </c>
      <c r="DR282" s="544">
        <v>177873</v>
      </c>
      <c r="DS282" s="544">
        <v>7342</v>
      </c>
      <c r="DT282" s="544">
        <v>0</v>
      </c>
      <c r="DU282" s="544">
        <v>4027492</v>
      </c>
      <c r="DV282" s="463">
        <v>-16793</v>
      </c>
      <c r="DW282" s="235">
        <v>3288779</v>
      </c>
      <c r="DX282" s="235">
        <v>61468</v>
      </c>
      <c r="DY282" s="235">
        <v>-302319</v>
      </c>
      <c r="DZ282" s="235">
        <v>-634</v>
      </c>
      <c r="EA282" s="235">
        <v>-13993</v>
      </c>
      <c r="EB282" s="235">
        <v>483960</v>
      </c>
      <c r="EC282" s="235">
        <v>26061</v>
      </c>
      <c r="ED282" s="235">
        <v>-33148</v>
      </c>
      <c r="EE282" s="235">
        <v>46468</v>
      </c>
      <c r="EF282" s="235">
        <v>527</v>
      </c>
      <c r="EG282" s="235">
        <v>567935</v>
      </c>
      <c r="EH282" s="235">
        <v>48167</v>
      </c>
      <c r="EI282" s="235">
        <v>-107148</v>
      </c>
      <c r="EJ282" s="235">
        <v>0</v>
      </c>
      <c r="EK282" s="235">
        <v>-14510</v>
      </c>
      <c r="EL282" s="235">
        <v>4348</v>
      </c>
      <c r="EM282" s="235">
        <v>689</v>
      </c>
      <c r="EN282" s="235">
        <v>-1055</v>
      </c>
      <c r="EO282" s="235">
        <v>0</v>
      </c>
      <c r="EP282" s="235">
        <v>-173223</v>
      </c>
      <c r="EQ282" s="235">
        <v>36342</v>
      </c>
      <c r="ER282" s="235">
        <v>0</v>
      </c>
      <c r="ES282" s="235">
        <v>3901921</v>
      </c>
      <c r="ET282" s="254"/>
      <c r="EU282" s="254"/>
      <c r="EV282" s="254"/>
      <c r="EW282" s="254"/>
      <c r="EY282" s="397">
        <v>130.79436680098465</v>
      </c>
      <c r="EZ282" s="226">
        <v>1.8527965283883758</v>
      </c>
      <c r="FA282" s="397">
        <v>-6.4229297184327594</v>
      </c>
      <c r="FB282" s="226">
        <v>-9.3988126634857172E-2</v>
      </c>
      <c r="FC282" s="221">
        <v>0.15698550910354939</v>
      </c>
      <c r="FD282" s="226">
        <v>0.41531545057513758</v>
      </c>
      <c r="FE282" s="221">
        <v>2880.0116848263228</v>
      </c>
      <c r="FF282" s="226">
        <v>-0.24107404735692753</v>
      </c>
      <c r="FG282" s="221">
        <v>0.60379947492139596</v>
      </c>
      <c r="FH282" s="226">
        <v>0</v>
      </c>
      <c r="FI282" s="232"/>
      <c r="FJ282" s="393">
        <v>432</v>
      </c>
      <c r="FK282" s="430"/>
      <c r="FL282" s="468">
        <v>0.2552430886558627</v>
      </c>
      <c r="FM282" s="469">
        <v>0</v>
      </c>
      <c r="FN282" s="472">
        <v>11.630362249761678</v>
      </c>
      <c r="FO282" s="386">
        <v>0</v>
      </c>
      <c r="FQ282" s="390">
        <v>667.82</v>
      </c>
      <c r="FR282" s="391">
        <v>934057.57333333348</v>
      </c>
      <c r="FS282" s="392">
        <v>1.0941652943777178E-3</v>
      </c>
      <c r="FT282" s="278">
        <v>17506.644710043485</v>
      </c>
      <c r="FV282" s="555">
        <v>0</v>
      </c>
      <c r="FW282" s="551">
        <v>0</v>
      </c>
      <c r="FX282" s="547">
        <v>10863</v>
      </c>
      <c r="FY282" s="545">
        <v>15284</v>
      </c>
      <c r="FZ282" s="555">
        <v>0</v>
      </c>
    </row>
    <row r="283" spans="1:182" x14ac:dyDescent="0.2">
      <c r="A283" s="65">
        <v>280</v>
      </c>
      <c r="B283" s="65">
        <v>751</v>
      </c>
      <c r="C283" s="66">
        <v>5521</v>
      </c>
      <c r="D283" s="67" t="s">
        <v>306</v>
      </c>
      <c r="E283" s="75"/>
      <c r="F283" s="220">
        <v>2838</v>
      </c>
      <c r="G283" s="220">
        <v>6580958.666666667</v>
      </c>
      <c r="H283" s="214">
        <v>1.59</v>
      </c>
      <c r="I283" s="220">
        <v>4138967.7148846961</v>
      </c>
      <c r="J283" s="220">
        <v>693709.33333333337</v>
      </c>
      <c r="K283" s="209">
        <v>0</v>
      </c>
      <c r="L283" s="216">
        <v>1.65</v>
      </c>
      <c r="M283" s="220">
        <v>6829296.7295597466</v>
      </c>
      <c r="N283" s="220">
        <v>679967.20666666667</v>
      </c>
      <c r="O283" s="220">
        <v>3746.3333333333335</v>
      </c>
      <c r="P283" s="220">
        <v>7513010.2695597485</v>
      </c>
      <c r="Q283" s="221">
        <v>2647.2904402958943</v>
      </c>
      <c r="R283" s="221">
        <v>2681.4037114060652</v>
      </c>
      <c r="S283" s="221">
        <v>98.727783102370566</v>
      </c>
      <c r="T283" s="381">
        <v>2647.2904402958943</v>
      </c>
      <c r="U283" s="222">
        <v>2746.534559255173</v>
      </c>
      <c r="V283" s="222">
        <v>96.386569445308837</v>
      </c>
      <c r="W283" s="223">
        <v>35820.981461945899</v>
      </c>
      <c r="X283" s="224">
        <v>12.621910310763178</v>
      </c>
      <c r="Y283" s="225">
        <v>99.198503354493454</v>
      </c>
      <c r="Z283" s="223">
        <v>0</v>
      </c>
      <c r="AA283" s="224">
        <v>0</v>
      </c>
      <c r="AB283" s="226">
        <v>99.198503354493454</v>
      </c>
      <c r="AC283" s="227">
        <v>0</v>
      </c>
      <c r="AD283" s="228">
        <v>0</v>
      </c>
      <c r="AE283" s="229">
        <v>0</v>
      </c>
      <c r="AF283" s="230">
        <v>0</v>
      </c>
      <c r="AG283" s="231">
        <v>99.198503354493454</v>
      </c>
      <c r="AH283" s="223">
        <v>35820.981461945899</v>
      </c>
      <c r="AI283" s="224">
        <v>12.621910310763178</v>
      </c>
      <c r="AJ283" s="226">
        <v>99.198503354493454</v>
      </c>
      <c r="AK283" s="232">
        <v>0</v>
      </c>
      <c r="AL283" s="444">
        <v>0.1539816772374912</v>
      </c>
      <c r="AM283" s="232">
        <v>0</v>
      </c>
      <c r="AN283" s="232">
        <v>8.729739252995067</v>
      </c>
      <c r="AO283" s="232">
        <v>0</v>
      </c>
      <c r="AP283" s="223">
        <v>0</v>
      </c>
      <c r="AQ283" s="224">
        <v>98.727783102370566</v>
      </c>
      <c r="AR283" s="224">
        <v>0</v>
      </c>
      <c r="AS283" s="233">
        <v>0</v>
      </c>
      <c r="AT283" s="234">
        <v>0</v>
      </c>
      <c r="AU283" s="254"/>
      <c r="AV283" s="221">
        <v>472.18</v>
      </c>
      <c r="AW283" s="221">
        <v>1340046.8400000001</v>
      </c>
      <c r="AX283" s="271">
        <v>1.5837339300726382E-3</v>
      </c>
      <c r="AY283" s="298">
        <v>24943.809398644051</v>
      </c>
      <c r="AZ283" s="213"/>
      <c r="BA283" s="221">
        <v>71.433104108120517</v>
      </c>
      <c r="BB283" s="272">
        <v>0.46143737046352418</v>
      </c>
      <c r="BC283" s="221">
        <v>-0.79577071014627199</v>
      </c>
      <c r="BD283" s="272">
        <v>0.3224267257094785</v>
      </c>
      <c r="BE283" s="221">
        <v>-0.16561071881460171</v>
      </c>
      <c r="BF283" s="272">
        <v>-0.41851880356870463</v>
      </c>
      <c r="BG283" s="221">
        <v>2559.9522232684485</v>
      </c>
      <c r="BH283" s="272">
        <v>-0.30821954211240149</v>
      </c>
      <c r="BI283" s="221">
        <v>0.1683912086791749</v>
      </c>
      <c r="BJ283" s="445">
        <v>0</v>
      </c>
      <c r="BL283" s="412">
        <v>420.6</v>
      </c>
      <c r="BM283" s="425"/>
      <c r="BN283" s="235">
        <v>2784</v>
      </c>
      <c r="BO283" s="302">
        <v>1.59</v>
      </c>
      <c r="BP283" s="232">
        <v>1.59</v>
      </c>
      <c r="BQ283" s="71">
        <v>505588250</v>
      </c>
      <c r="BR283" s="235">
        <v>2877</v>
      </c>
      <c r="BS283" s="302">
        <v>1.59</v>
      </c>
      <c r="BT283" s="232">
        <v>1.59</v>
      </c>
      <c r="BU283" s="71">
        <v>627016120</v>
      </c>
      <c r="BV283" s="235">
        <v>2930</v>
      </c>
      <c r="BW283" s="302">
        <v>1.59</v>
      </c>
      <c r="BX283" s="232">
        <v>1.59</v>
      </c>
      <c r="BY283" s="71">
        <v>641236440</v>
      </c>
      <c r="BZ283" s="463">
        <v>-53479</v>
      </c>
      <c r="CA283" s="235">
        <v>5998557</v>
      </c>
      <c r="CB283" s="235">
        <v>94683</v>
      </c>
      <c r="CC283" s="235">
        <v>-247555</v>
      </c>
      <c r="CD283" s="235">
        <v>-3939</v>
      </c>
      <c r="CE283" s="235">
        <v>0</v>
      </c>
      <c r="CF283" s="235">
        <v>623497</v>
      </c>
      <c r="CG283" s="235">
        <v>31149</v>
      </c>
      <c r="CH283" s="235">
        <v>-51052</v>
      </c>
      <c r="CI283" s="235">
        <v>69518</v>
      </c>
      <c r="CJ283" s="235">
        <v>1887</v>
      </c>
      <c r="CK283" s="235">
        <v>248855</v>
      </c>
      <c r="CL283" s="235">
        <v>66555</v>
      </c>
      <c r="CM283" s="235">
        <v>-19122</v>
      </c>
      <c r="CN283" s="235">
        <v>0</v>
      </c>
      <c r="CO283" s="235">
        <v>0</v>
      </c>
      <c r="CP283" s="235">
        <v>20338</v>
      </c>
      <c r="CQ283" s="235">
        <v>4432</v>
      </c>
      <c r="CR283" s="235">
        <v>-2589</v>
      </c>
      <c r="CS283" s="235">
        <v>0</v>
      </c>
      <c r="CT283" s="235">
        <v>1704</v>
      </c>
      <c r="CU283" s="235">
        <v>5040</v>
      </c>
      <c r="CV283" s="235">
        <v>0</v>
      </c>
      <c r="CW283" s="235">
        <v>6788479</v>
      </c>
      <c r="CX283" s="463">
        <v>-29227</v>
      </c>
      <c r="CY283" s="544">
        <v>5696105</v>
      </c>
      <c r="CZ283" s="544">
        <v>96429</v>
      </c>
      <c r="DA283" s="544">
        <v>-208979</v>
      </c>
      <c r="DB283" s="544">
        <v>-4987</v>
      </c>
      <c r="DC283" s="544">
        <v>0</v>
      </c>
      <c r="DD283" s="544">
        <v>664706</v>
      </c>
      <c r="DE283" s="544">
        <v>22937</v>
      </c>
      <c r="DF283" s="544">
        <v>-34173</v>
      </c>
      <c r="DG283" s="544">
        <v>100204</v>
      </c>
      <c r="DH283" s="544">
        <v>2777</v>
      </c>
      <c r="DI283" s="544">
        <v>99155</v>
      </c>
      <c r="DJ283" s="544">
        <v>27039</v>
      </c>
      <c r="DK283" s="544">
        <v>-313</v>
      </c>
      <c r="DL283" s="544">
        <v>0</v>
      </c>
      <c r="DM283" s="544">
        <v>0</v>
      </c>
      <c r="DN283" s="544">
        <v>-3750</v>
      </c>
      <c r="DO283" s="544">
        <v>1854</v>
      </c>
      <c r="DP283" s="544">
        <v>-898</v>
      </c>
      <c r="DQ283" s="544">
        <v>0</v>
      </c>
      <c r="DR283" s="544">
        <v>-17</v>
      </c>
      <c r="DS283" s="544">
        <v>4399</v>
      </c>
      <c r="DT283" s="544">
        <v>0</v>
      </c>
      <c r="DU283" s="544">
        <v>6433261</v>
      </c>
      <c r="DV283" s="463">
        <v>-25430</v>
      </c>
      <c r="DW283" s="235">
        <v>6570537</v>
      </c>
      <c r="DX283" s="235">
        <v>85720</v>
      </c>
      <c r="DY283" s="235">
        <v>-226601</v>
      </c>
      <c r="DZ283" s="235">
        <v>-7889</v>
      </c>
      <c r="EA283" s="235">
        <v>0</v>
      </c>
      <c r="EB283" s="235">
        <v>812334</v>
      </c>
      <c r="EC283" s="235">
        <v>23913</v>
      </c>
      <c r="ED283" s="235">
        <v>-56548</v>
      </c>
      <c r="EE283" s="235">
        <v>43314</v>
      </c>
      <c r="EF283" s="235">
        <v>2249</v>
      </c>
      <c r="EG283" s="235">
        <v>313388</v>
      </c>
      <c r="EH283" s="235">
        <v>87891</v>
      </c>
      <c r="EI283" s="235">
        <v>-8632</v>
      </c>
      <c r="EJ283" s="235">
        <v>0</v>
      </c>
      <c r="EK283" s="235">
        <v>0</v>
      </c>
      <c r="EL283" s="235">
        <v>2396</v>
      </c>
      <c r="EM283" s="235">
        <v>3760</v>
      </c>
      <c r="EN283" s="235">
        <v>-74</v>
      </c>
      <c r="EO283" s="235">
        <v>0</v>
      </c>
      <c r="EP283" s="235">
        <v>0</v>
      </c>
      <c r="EQ283" s="235">
        <v>13919</v>
      </c>
      <c r="ER283" s="235">
        <v>0</v>
      </c>
      <c r="ES283" s="235">
        <v>7634247</v>
      </c>
      <c r="ET283" s="254"/>
      <c r="EU283" s="254"/>
      <c r="EV283" s="254"/>
      <c r="EW283" s="254"/>
      <c r="EY283" s="397">
        <v>68.715753283246087</v>
      </c>
      <c r="EZ283" s="226">
        <v>0.38986092556806135</v>
      </c>
      <c r="FA283" s="397">
        <v>-0.99925378468615467</v>
      </c>
      <c r="FB283" s="226">
        <v>0.28599124153861122</v>
      </c>
      <c r="FC283" s="221">
        <v>-0.1133650898039793</v>
      </c>
      <c r="FD283" s="226">
        <v>-0.25630882124564741</v>
      </c>
      <c r="FE283" s="221">
        <v>2516.7260629162402</v>
      </c>
      <c r="FF283" s="226">
        <v>-0.34462049128646632</v>
      </c>
      <c r="FG283" s="221">
        <v>0.19104095928687287</v>
      </c>
      <c r="FH283" s="226">
        <v>0</v>
      </c>
      <c r="FI283" s="232"/>
      <c r="FJ283" s="393">
        <v>420.6</v>
      </c>
      <c r="FK283" s="430"/>
      <c r="FL283" s="468">
        <v>0.15260155977185427</v>
      </c>
      <c r="FM283" s="469">
        <v>0</v>
      </c>
      <c r="FN283" s="472">
        <v>8.65149575136771</v>
      </c>
      <c r="FO283" s="386">
        <v>0</v>
      </c>
      <c r="FQ283" s="390">
        <v>493.38</v>
      </c>
      <c r="FR283" s="391">
        <v>1412875.8599999999</v>
      </c>
      <c r="FS283" s="392">
        <v>1.6550582912777097E-3</v>
      </c>
      <c r="FT283" s="278">
        <v>26480.932660443355</v>
      </c>
      <c r="FV283" s="555">
        <v>0</v>
      </c>
      <c r="FW283" s="551">
        <v>0</v>
      </c>
      <c r="FX283" s="547">
        <v>11239</v>
      </c>
      <c r="FY283" s="545">
        <v>11633</v>
      </c>
      <c r="FZ283" s="555">
        <v>0</v>
      </c>
    </row>
    <row r="284" spans="1:182" x14ac:dyDescent="0.2">
      <c r="A284" s="65">
        <v>281</v>
      </c>
      <c r="B284" s="65">
        <v>713</v>
      </c>
      <c r="C284" s="66">
        <v>6533</v>
      </c>
      <c r="D284" s="67" t="s">
        <v>340</v>
      </c>
      <c r="E284" s="75"/>
      <c r="F284" s="220">
        <v>3526.3333333333335</v>
      </c>
      <c r="G284" s="220">
        <v>6754170</v>
      </c>
      <c r="H284" s="214">
        <v>1.92</v>
      </c>
      <c r="I284" s="220">
        <v>3517796.875</v>
      </c>
      <c r="J284" s="220">
        <v>668819.66666666663</v>
      </c>
      <c r="K284" s="209">
        <v>0</v>
      </c>
      <c r="L284" s="216">
        <v>1.65</v>
      </c>
      <c r="M284" s="220">
        <v>5804364.84375</v>
      </c>
      <c r="N284" s="220">
        <v>550174.89666666661</v>
      </c>
      <c r="O284" s="220">
        <v>8900.3333333333339</v>
      </c>
      <c r="P284" s="220">
        <v>6363440.0737499995</v>
      </c>
      <c r="Q284" s="221">
        <v>1804.5486550004723</v>
      </c>
      <c r="R284" s="221">
        <v>2681.4037114060652</v>
      </c>
      <c r="S284" s="221">
        <v>67.298655824348401</v>
      </c>
      <c r="T284" s="381">
        <v>1804.5486550004723</v>
      </c>
      <c r="U284" s="222">
        <v>2746.534559255173</v>
      </c>
      <c r="V284" s="222">
        <v>65.702747082485075</v>
      </c>
      <c r="W284" s="223">
        <v>1144070.7891448217</v>
      </c>
      <c r="X284" s="224">
        <v>324.43637087006948</v>
      </c>
      <c r="Y284" s="225">
        <v>79.398153169339508</v>
      </c>
      <c r="Z284" s="223">
        <v>624239</v>
      </c>
      <c r="AA284" s="224">
        <v>177.02211929293884</v>
      </c>
      <c r="AB284" s="226">
        <v>85.999998260398655</v>
      </c>
      <c r="AC284" s="227">
        <v>0</v>
      </c>
      <c r="AD284" s="228">
        <v>0</v>
      </c>
      <c r="AE284" s="229">
        <v>624239</v>
      </c>
      <c r="AF284" s="230">
        <v>177.02211929293884</v>
      </c>
      <c r="AG284" s="231">
        <v>85.999998260398655</v>
      </c>
      <c r="AH284" s="223">
        <v>1768309.7891448217</v>
      </c>
      <c r="AI284" s="224">
        <v>501.45849016300832</v>
      </c>
      <c r="AJ284" s="226">
        <v>85.999998260398655</v>
      </c>
      <c r="AK284" s="232">
        <v>0</v>
      </c>
      <c r="AL284" s="444">
        <v>0.41913224312316855</v>
      </c>
      <c r="AM284" s="232">
        <v>0</v>
      </c>
      <c r="AN284" s="232">
        <v>10.120427261555912</v>
      </c>
      <c r="AO284" s="232">
        <v>0</v>
      </c>
      <c r="AP284" s="223">
        <v>0</v>
      </c>
      <c r="AQ284" s="224">
        <v>67.298655824348401</v>
      </c>
      <c r="AR284" s="224">
        <v>0</v>
      </c>
      <c r="AS284" s="233">
        <v>0</v>
      </c>
      <c r="AT284" s="234">
        <v>0</v>
      </c>
      <c r="AU284" s="254"/>
      <c r="AV284" s="221">
        <v>1329.12</v>
      </c>
      <c r="AW284" s="221">
        <v>4686920.16</v>
      </c>
      <c r="AX284" s="271">
        <v>5.5392350948967406E-3</v>
      </c>
      <c r="AY284" s="298">
        <v>87242.952744623661</v>
      </c>
      <c r="AZ284" s="213"/>
      <c r="BA284" s="221">
        <v>66.300407381720674</v>
      </c>
      <c r="BB284" s="272">
        <v>0.33868741925969159</v>
      </c>
      <c r="BC284" s="221">
        <v>-3.568285542125075</v>
      </c>
      <c r="BD284" s="272">
        <v>5.3244361085793696E-2</v>
      </c>
      <c r="BE284" s="221">
        <v>9.9949860387218092E-2</v>
      </c>
      <c r="BF284" s="272">
        <v>0.19099284289397805</v>
      </c>
      <c r="BG284" s="221">
        <v>1184.224790093351</v>
      </c>
      <c r="BH284" s="272">
        <v>-0.70179321264238936</v>
      </c>
      <c r="BI284" s="221">
        <v>0.32117945897046318</v>
      </c>
      <c r="BJ284" s="445">
        <v>0</v>
      </c>
      <c r="BL284" s="412">
        <v>218</v>
      </c>
      <c r="BM284" s="425"/>
      <c r="BN284" s="235">
        <v>3523</v>
      </c>
      <c r="BO284" s="302">
        <v>1.92</v>
      </c>
      <c r="BP284" s="232">
        <v>1.92</v>
      </c>
      <c r="BQ284" s="71">
        <v>431972080</v>
      </c>
      <c r="BR284" s="235">
        <v>3498</v>
      </c>
      <c r="BS284" s="302">
        <v>1.92</v>
      </c>
      <c r="BT284" s="232">
        <v>1.92</v>
      </c>
      <c r="BU284" s="71">
        <v>460565130</v>
      </c>
      <c r="BV284" s="235">
        <v>3472</v>
      </c>
      <c r="BW284" s="302">
        <v>1.92</v>
      </c>
      <c r="BX284" s="232">
        <v>1.92</v>
      </c>
      <c r="BY284" s="71">
        <v>478967120</v>
      </c>
      <c r="BZ284" s="463">
        <v>-160645</v>
      </c>
      <c r="CA284" s="235">
        <v>5790333</v>
      </c>
      <c r="CB284" s="235">
        <v>183854</v>
      </c>
      <c r="CC284" s="235">
        <v>-134007</v>
      </c>
      <c r="CD284" s="235">
        <v>-499</v>
      </c>
      <c r="CE284" s="235">
        <v>0</v>
      </c>
      <c r="CF284" s="235">
        <v>339808</v>
      </c>
      <c r="CG284" s="235">
        <v>21378</v>
      </c>
      <c r="CH284" s="235">
        <v>-22433</v>
      </c>
      <c r="CI284" s="235">
        <v>130957</v>
      </c>
      <c r="CJ284" s="235">
        <v>28787</v>
      </c>
      <c r="CK284" s="235">
        <v>187673</v>
      </c>
      <c r="CL284" s="235">
        <v>463594</v>
      </c>
      <c r="CM284" s="235">
        <v>-47095</v>
      </c>
      <c r="CN284" s="235">
        <v>0</v>
      </c>
      <c r="CO284" s="235">
        <v>0</v>
      </c>
      <c r="CP284" s="235">
        <v>1886</v>
      </c>
      <c r="CQ284" s="235">
        <v>9416</v>
      </c>
      <c r="CR284" s="235">
        <v>-708</v>
      </c>
      <c r="CS284" s="235">
        <v>0</v>
      </c>
      <c r="CT284" s="235">
        <v>48</v>
      </c>
      <c r="CU284" s="235">
        <v>20731</v>
      </c>
      <c r="CV284" s="235">
        <v>0</v>
      </c>
      <c r="CW284" s="235">
        <v>6813078</v>
      </c>
      <c r="CX284" s="463">
        <v>-120558</v>
      </c>
      <c r="CY284" s="544">
        <v>6015792</v>
      </c>
      <c r="CZ284" s="544">
        <v>143742</v>
      </c>
      <c r="DA284" s="544">
        <v>-130635</v>
      </c>
      <c r="DB284" s="544">
        <v>-151</v>
      </c>
      <c r="DC284" s="544">
        <v>0</v>
      </c>
      <c r="DD284" s="544">
        <v>326007</v>
      </c>
      <c r="DE284" s="544">
        <v>21522</v>
      </c>
      <c r="DF284" s="544">
        <v>-30300</v>
      </c>
      <c r="DG284" s="544">
        <v>154691</v>
      </c>
      <c r="DH284" s="544">
        <v>24968</v>
      </c>
      <c r="DI284" s="544">
        <v>197618</v>
      </c>
      <c r="DJ284" s="544">
        <v>101488</v>
      </c>
      <c r="DK284" s="544">
        <v>-17367</v>
      </c>
      <c r="DL284" s="544">
        <v>0</v>
      </c>
      <c r="DM284" s="544">
        <v>0</v>
      </c>
      <c r="DN284" s="544">
        <v>1036</v>
      </c>
      <c r="DO284" s="544">
        <v>1514</v>
      </c>
      <c r="DP284" s="544">
        <v>-459</v>
      </c>
      <c r="DQ284" s="544">
        <v>0</v>
      </c>
      <c r="DR284" s="544">
        <v>-2</v>
      </c>
      <c r="DS284" s="544">
        <v>32927</v>
      </c>
      <c r="DT284" s="544">
        <v>0</v>
      </c>
      <c r="DU284" s="544">
        <v>6721833</v>
      </c>
      <c r="DV284" s="463">
        <v>-123201</v>
      </c>
      <c r="DW284" s="235">
        <v>5967856</v>
      </c>
      <c r="DX284" s="235">
        <v>147471</v>
      </c>
      <c r="DY284" s="235">
        <v>-98403</v>
      </c>
      <c r="DZ284" s="235">
        <v>-139</v>
      </c>
      <c r="EA284" s="235">
        <v>0</v>
      </c>
      <c r="EB284" s="235">
        <v>352307</v>
      </c>
      <c r="EC284" s="235">
        <v>26395</v>
      </c>
      <c r="ED284" s="235">
        <v>-11283</v>
      </c>
      <c r="EE284" s="235">
        <v>128522</v>
      </c>
      <c r="EF284" s="235">
        <v>22484</v>
      </c>
      <c r="EG284" s="235">
        <v>358039</v>
      </c>
      <c r="EH284" s="235">
        <v>238863</v>
      </c>
      <c r="EI284" s="235">
        <v>-5334</v>
      </c>
      <c r="EJ284" s="235">
        <v>0</v>
      </c>
      <c r="EK284" s="235">
        <v>0</v>
      </c>
      <c r="EL284" s="235">
        <v>3767</v>
      </c>
      <c r="EM284" s="235">
        <v>5138</v>
      </c>
      <c r="EN284" s="235">
        <v>-463</v>
      </c>
      <c r="EO284" s="235">
        <v>0</v>
      </c>
      <c r="EP284" s="235">
        <v>0</v>
      </c>
      <c r="EQ284" s="235">
        <v>70564</v>
      </c>
      <c r="ER284" s="235">
        <v>0</v>
      </c>
      <c r="ES284" s="235">
        <v>7082583</v>
      </c>
      <c r="ET284" s="254"/>
      <c r="EU284" s="254"/>
      <c r="EV284" s="254"/>
      <c r="EW284" s="254"/>
      <c r="EY284" s="397">
        <v>63.612153750498869</v>
      </c>
      <c r="EZ284" s="226">
        <v>0.26959023916074337</v>
      </c>
      <c r="FA284" s="397">
        <v>-7.2436666791333586</v>
      </c>
      <c r="FB284" s="226">
        <v>-0.15148844847805321</v>
      </c>
      <c r="FC284" s="221">
        <v>-9.4342735079816317E-2</v>
      </c>
      <c r="FD284" s="226">
        <v>-0.20905212867104536</v>
      </c>
      <c r="FE284" s="221">
        <v>1286.7912199042028</v>
      </c>
      <c r="FF284" s="226">
        <v>-0.69518591853713219</v>
      </c>
      <c r="FG284" s="221">
        <v>0.15105889513719425</v>
      </c>
      <c r="FH284" s="226">
        <v>0</v>
      </c>
      <c r="FI284" s="232"/>
      <c r="FJ284" s="393">
        <v>218</v>
      </c>
      <c r="FK284" s="430"/>
      <c r="FL284" s="468">
        <v>0.42256742590298296</v>
      </c>
      <c r="FM284" s="469">
        <v>0</v>
      </c>
      <c r="FN284" s="472">
        <v>10.203373677689889</v>
      </c>
      <c r="FO284" s="386">
        <v>0</v>
      </c>
      <c r="FQ284" s="390">
        <v>1259.58</v>
      </c>
      <c r="FR284" s="391">
        <v>4405590.9799999995</v>
      </c>
      <c r="FS284" s="392">
        <v>5.1607576333191013E-3</v>
      </c>
      <c r="FT284" s="278">
        <v>82572.122133105615</v>
      </c>
      <c r="FV284" s="555">
        <v>0</v>
      </c>
      <c r="FW284" s="551">
        <v>0</v>
      </c>
      <c r="FX284" s="547">
        <v>26701</v>
      </c>
      <c r="FY284" s="545">
        <v>32298</v>
      </c>
      <c r="FZ284" s="555">
        <v>0</v>
      </c>
    </row>
    <row r="285" spans="1:182" x14ac:dyDescent="0.2">
      <c r="A285" s="65">
        <v>282</v>
      </c>
      <c r="B285" s="65">
        <v>940</v>
      </c>
      <c r="C285" s="66">
        <v>1720</v>
      </c>
      <c r="D285" s="67" t="s">
        <v>100</v>
      </c>
      <c r="E285" s="75"/>
      <c r="F285" s="220">
        <v>168.33333333333334</v>
      </c>
      <c r="G285" s="220">
        <v>237015.66666666666</v>
      </c>
      <c r="H285" s="214">
        <v>1.8</v>
      </c>
      <c r="I285" s="220">
        <v>131675.37037037036</v>
      </c>
      <c r="J285" s="220">
        <v>24412.333333333332</v>
      </c>
      <c r="K285" s="209">
        <v>0</v>
      </c>
      <c r="L285" s="216">
        <v>1.65</v>
      </c>
      <c r="M285" s="220">
        <v>217264.36111111109</v>
      </c>
      <c r="N285" s="220">
        <v>25272.233333333334</v>
      </c>
      <c r="O285" s="220">
        <v>176.33333333333334</v>
      </c>
      <c r="P285" s="220">
        <v>242712.92777777778</v>
      </c>
      <c r="Q285" s="221">
        <v>1441.8589768976897</v>
      </c>
      <c r="R285" s="221">
        <v>2681.4037114060652</v>
      </c>
      <c r="S285" s="221">
        <v>53.772543491468973</v>
      </c>
      <c r="T285" s="381">
        <v>1441.8589768976897</v>
      </c>
      <c r="U285" s="222">
        <v>2746.534559255173</v>
      </c>
      <c r="V285" s="222">
        <v>52.497390649572026</v>
      </c>
      <c r="W285" s="223">
        <v>77202.977880963343</v>
      </c>
      <c r="X285" s="224">
        <v>458.63155176809903</v>
      </c>
      <c r="Y285" s="225">
        <v>70.876702399625458</v>
      </c>
      <c r="Z285" s="223">
        <v>68262</v>
      </c>
      <c r="AA285" s="224">
        <v>405.51683168316828</v>
      </c>
      <c r="AB285" s="226">
        <v>86.000006285504142</v>
      </c>
      <c r="AC285" s="227">
        <v>0</v>
      </c>
      <c r="AD285" s="228">
        <v>0</v>
      </c>
      <c r="AE285" s="229">
        <v>68262</v>
      </c>
      <c r="AF285" s="230">
        <v>405.51683168316828</v>
      </c>
      <c r="AG285" s="231">
        <v>86.000006285504142</v>
      </c>
      <c r="AH285" s="223">
        <v>145464.97788096336</v>
      </c>
      <c r="AI285" s="224">
        <v>864.14838345126736</v>
      </c>
      <c r="AJ285" s="226">
        <v>86.000006285504142</v>
      </c>
      <c r="AK285" s="232">
        <v>0</v>
      </c>
      <c r="AL285" s="444">
        <v>2.6910891089108908</v>
      </c>
      <c r="AM285" s="232">
        <v>23447.245542538552</v>
      </c>
      <c r="AN285" s="232">
        <v>38.970297029702969</v>
      </c>
      <c r="AO285" s="232">
        <v>36148.997394622551</v>
      </c>
      <c r="AP285" s="223">
        <v>59596.242937161107</v>
      </c>
      <c r="AQ285" s="224">
        <v>53.772543491468973</v>
      </c>
      <c r="AR285" s="224">
        <v>0</v>
      </c>
      <c r="AS285" s="233">
        <v>0</v>
      </c>
      <c r="AT285" s="234">
        <v>59596.242937161107</v>
      </c>
      <c r="AU285" s="254"/>
      <c r="AV285" s="221">
        <v>201.84</v>
      </c>
      <c r="AW285" s="221">
        <v>33976.400000000001</v>
      </c>
      <c r="AX285" s="271">
        <v>4.0154997493759231E-5</v>
      </c>
      <c r="AY285" s="298">
        <v>632.44121052670789</v>
      </c>
      <c r="AZ285" s="213"/>
      <c r="BA285" s="221">
        <v>18.067699957641629</v>
      </c>
      <c r="BB285" s="272">
        <v>-0.81481195900714321</v>
      </c>
      <c r="BC285" s="221">
        <v>-0.1599306002256749</v>
      </c>
      <c r="BD285" s="272">
        <v>0.38416018961627091</v>
      </c>
      <c r="BE285" s="221">
        <v>-0.14002009398605639</v>
      </c>
      <c r="BF285" s="272">
        <v>-0.3597834900664641</v>
      </c>
      <c r="BG285" s="221">
        <v>2271.6040856144696</v>
      </c>
      <c r="BH285" s="272">
        <v>-0.39071134404226715</v>
      </c>
      <c r="BI285" s="221">
        <v>-9.993097885376731E-2</v>
      </c>
      <c r="BJ285" s="445">
        <v>0</v>
      </c>
      <c r="BL285" s="412">
        <v>22</v>
      </c>
      <c r="BM285" s="425"/>
      <c r="BN285" s="235">
        <v>168</v>
      </c>
      <c r="BO285" s="302">
        <v>1.8</v>
      </c>
      <c r="BP285" s="232">
        <v>1.8</v>
      </c>
      <c r="BQ285" s="71">
        <v>19330750</v>
      </c>
      <c r="BR285" s="235">
        <v>167</v>
      </c>
      <c r="BS285" s="302">
        <v>1.8</v>
      </c>
      <c r="BT285" s="232">
        <v>1.8</v>
      </c>
      <c r="BU285" s="71">
        <v>22092780</v>
      </c>
      <c r="BV285" s="235">
        <v>162</v>
      </c>
      <c r="BW285" s="302">
        <v>1.8</v>
      </c>
      <c r="BX285" s="232">
        <v>1.8</v>
      </c>
      <c r="BY285" s="71">
        <v>22104690</v>
      </c>
      <c r="BZ285" s="463">
        <v>-9</v>
      </c>
      <c r="CA285" s="235">
        <v>225983</v>
      </c>
      <c r="CB285" s="235">
        <v>613</v>
      </c>
      <c r="CC285" s="235">
        <v>-3014</v>
      </c>
      <c r="CD285" s="235">
        <v>0</v>
      </c>
      <c r="CE285" s="235">
        <v>0</v>
      </c>
      <c r="CF285" s="235">
        <v>21481</v>
      </c>
      <c r="CG285" s="235">
        <v>566</v>
      </c>
      <c r="CH285" s="235">
        <v>-1111</v>
      </c>
      <c r="CI285" s="235">
        <v>1324</v>
      </c>
      <c r="CJ285" s="235">
        <v>65</v>
      </c>
      <c r="CK285" s="235">
        <v>8123</v>
      </c>
      <c r="CL285" s="235">
        <v>1097</v>
      </c>
      <c r="CM285" s="235">
        <v>-2847</v>
      </c>
      <c r="CN285" s="235">
        <v>0</v>
      </c>
      <c r="CO285" s="235">
        <v>0</v>
      </c>
      <c r="CP285" s="235">
        <v>42</v>
      </c>
      <c r="CQ285" s="235">
        <v>0</v>
      </c>
      <c r="CR285" s="235">
        <v>-21</v>
      </c>
      <c r="CS285" s="235">
        <v>0</v>
      </c>
      <c r="CT285" s="235">
        <v>0</v>
      </c>
      <c r="CU285" s="235">
        <v>0</v>
      </c>
      <c r="CV285" s="235">
        <v>0</v>
      </c>
      <c r="CW285" s="235">
        <v>252292</v>
      </c>
      <c r="CX285" s="463">
        <v>-2056</v>
      </c>
      <c r="CY285" s="544">
        <v>217938</v>
      </c>
      <c r="CZ285" s="544">
        <v>2575</v>
      </c>
      <c r="DA285" s="544">
        <v>-3413</v>
      </c>
      <c r="DB285" s="544">
        <v>-13</v>
      </c>
      <c r="DC285" s="544">
        <v>0</v>
      </c>
      <c r="DD285" s="544">
        <v>22634</v>
      </c>
      <c r="DE285" s="544">
        <v>1243</v>
      </c>
      <c r="DF285" s="544">
        <v>-1148</v>
      </c>
      <c r="DG285" s="544">
        <v>1975</v>
      </c>
      <c r="DH285" s="544">
        <v>69</v>
      </c>
      <c r="DI285" s="544">
        <v>-18760</v>
      </c>
      <c r="DJ285" s="544">
        <v>868</v>
      </c>
      <c r="DK285" s="544">
        <v>-760</v>
      </c>
      <c r="DL285" s="544">
        <v>0</v>
      </c>
      <c r="DM285" s="544">
        <v>0</v>
      </c>
      <c r="DN285" s="544">
        <v>73</v>
      </c>
      <c r="DO285" s="544">
        <v>0</v>
      </c>
      <c r="DP285" s="544">
        <v>0</v>
      </c>
      <c r="DQ285" s="544">
        <v>0</v>
      </c>
      <c r="DR285" s="544">
        <v>0</v>
      </c>
      <c r="DS285" s="544">
        <v>0</v>
      </c>
      <c r="DT285" s="544">
        <v>0</v>
      </c>
      <c r="DU285" s="544">
        <v>221225</v>
      </c>
      <c r="DV285" s="463">
        <v>-2603</v>
      </c>
      <c r="DW285" s="235">
        <v>182947</v>
      </c>
      <c r="DX285" s="235">
        <v>3405</v>
      </c>
      <c r="DY285" s="235">
        <v>-2449</v>
      </c>
      <c r="DZ285" s="235">
        <v>0</v>
      </c>
      <c r="EA285" s="235">
        <v>0</v>
      </c>
      <c r="EB285" s="235">
        <v>23502</v>
      </c>
      <c r="EC285" s="235">
        <v>1245</v>
      </c>
      <c r="ED285" s="235">
        <v>-1447</v>
      </c>
      <c r="EE285" s="235">
        <v>3651</v>
      </c>
      <c r="EF285" s="235">
        <v>101</v>
      </c>
      <c r="EG285" s="235">
        <v>26988</v>
      </c>
      <c r="EH285" s="235">
        <v>3036</v>
      </c>
      <c r="EI285" s="235">
        <v>0</v>
      </c>
      <c r="EJ285" s="235">
        <v>0</v>
      </c>
      <c r="EK285" s="235">
        <v>0</v>
      </c>
      <c r="EL285" s="235">
        <v>48</v>
      </c>
      <c r="EM285" s="235">
        <v>0</v>
      </c>
      <c r="EN285" s="235">
        <v>-6</v>
      </c>
      <c r="EO285" s="235">
        <v>0</v>
      </c>
      <c r="EP285" s="235">
        <v>0</v>
      </c>
      <c r="EQ285" s="235">
        <v>0</v>
      </c>
      <c r="ER285" s="235">
        <v>0</v>
      </c>
      <c r="ES285" s="235">
        <v>238418</v>
      </c>
      <c r="ET285" s="254"/>
      <c r="EU285" s="254"/>
      <c r="EV285" s="254"/>
      <c r="EW285" s="254"/>
      <c r="EY285" s="397">
        <v>17.537077021050635</v>
      </c>
      <c r="EZ285" s="226">
        <v>-0.81620833671961346</v>
      </c>
      <c r="FA285" s="397">
        <v>-0.33798347442993587</v>
      </c>
      <c r="FB285" s="226">
        <v>0.33231942886993987</v>
      </c>
      <c r="FC285" s="221">
        <v>-0.16936241446826281</v>
      </c>
      <c r="FD285" s="226">
        <v>-0.39542137566031477</v>
      </c>
      <c r="FE285" s="221">
        <v>2413.3814688480047</v>
      </c>
      <c r="FF285" s="226">
        <v>-0.37407655717435906</v>
      </c>
      <c r="FG285" s="221">
        <v>-0.12630843158390734</v>
      </c>
      <c r="FH285" s="226">
        <v>0</v>
      </c>
      <c r="FI285" s="232"/>
      <c r="FJ285" s="393">
        <v>22</v>
      </c>
      <c r="FK285" s="430"/>
      <c r="FL285" s="468">
        <v>2.7344064386317908</v>
      </c>
      <c r="FM285" s="469">
        <v>23499.772452779547</v>
      </c>
      <c r="FN285" s="472">
        <v>39.597585513078471</v>
      </c>
      <c r="FO285" s="386">
        <v>35937.646561023415</v>
      </c>
      <c r="FQ285" s="390">
        <v>334.44</v>
      </c>
      <c r="FR285" s="391">
        <v>55405.56</v>
      </c>
      <c r="FS285" s="392">
        <v>6.4902681160455687E-5</v>
      </c>
      <c r="FT285" s="278">
        <v>1038.442898567291</v>
      </c>
      <c r="FV285" s="555">
        <v>0</v>
      </c>
      <c r="FW285" s="551">
        <v>0</v>
      </c>
      <c r="FX285" s="547">
        <v>529</v>
      </c>
      <c r="FY285" s="545">
        <v>517</v>
      </c>
      <c r="FZ285" s="555">
        <v>0</v>
      </c>
    </row>
    <row r="286" spans="1:182" x14ac:dyDescent="0.2">
      <c r="A286" s="65">
        <v>283</v>
      </c>
      <c r="B286" s="65">
        <v>941</v>
      </c>
      <c r="C286" s="66">
        <v>1721</v>
      </c>
      <c r="D286" s="67" t="s">
        <v>101</v>
      </c>
      <c r="E286" s="75">
        <v>942</v>
      </c>
      <c r="F286" s="220">
        <v>2455</v>
      </c>
      <c r="G286" s="220">
        <v>4814427</v>
      </c>
      <c r="H286" s="214">
        <v>1.7233333333333334</v>
      </c>
      <c r="I286" s="220">
        <v>2794325.3523983364</v>
      </c>
      <c r="J286" s="220">
        <v>455118</v>
      </c>
      <c r="K286" s="209">
        <v>0</v>
      </c>
      <c r="L286" s="216">
        <v>1.65</v>
      </c>
      <c r="M286" s="220">
        <v>4610636.8314572554</v>
      </c>
      <c r="N286" s="220">
        <v>467789.35666666663</v>
      </c>
      <c r="O286" s="220">
        <v>1043</v>
      </c>
      <c r="P286" s="220">
        <v>5079469.1881239219</v>
      </c>
      <c r="Q286" s="221">
        <v>2069.03021919508</v>
      </c>
      <c r="R286" s="221">
        <v>2681.4037114060652</v>
      </c>
      <c r="S286" s="221">
        <v>77.162204646540488</v>
      </c>
      <c r="T286" s="381">
        <v>2069.03021919508</v>
      </c>
      <c r="U286" s="222">
        <v>2746.534559255173</v>
      </c>
      <c r="V286" s="222">
        <v>75.332393405462057</v>
      </c>
      <c r="W286" s="223">
        <v>556249.4616498485</v>
      </c>
      <c r="X286" s="224">
        <v>226.57819211806455</v>
      </c>
      <c r="Y286" s="225">
        <v>85.612188927320517</v>
      </c>
      <c r="Z286" s="223">
        <v>25529</v>
      </c>
      <c r="AA286" s="224">
        <v>10.39877800407332</v>
      </c>
      <c r="AB286" s="226">
        <v>85.999999907063682</v>
      </c>
      <c r="AC286" s="227">
        <v>0</v>
      </c>
      <c r="AD286" s="228">
        <v>0</v>
      </c>
      <c r="AE286" s="229">
        <v>25529</v>
      </c>
      <c r="AF286" s="230">
        <v>10.39877800407332</v>
      </c>
      <c r="AG286" s="231">
        <v>85.999999907063682</v>
      </c>
      <c r="AH286" s="223">
        <v>581778.4616498485</v>
      </c>
      <c r="AI286" s="224">
        <v>236.97697012213786</v>
      </c>
      <c r="AJ286" s="226">
        <v>85.999999907063682</v>
      </c>
      <c r="AK286" s="232">
        <v>0</v>
      </c>
      <c r="AL286" s="444">
        <v>0.30672097759674133</v>
      </c>
      <c r="AM286" s="232">
        <v>0</v>
      </c>
      <c r="AN286" s="232">
        <v>9.7743380855397142</v>
      </c>
      <c r="AO286" s="232">
        <v>0</v>
      </c>
      <c r="AP286" s="223">
        <v>0</v>
      </c>
      <c r="AQ286" s="224">
        <v>77.162204646540488</v>
      </c>
      <c r="AR286" s="224">
        <v>0</v>
      </c>
      <c r="AS286" s="233">
        <v>0</v>
      </c>
      <c r="AT286" s="234">
        <v>0</v>
      </c>
      <c r="AU286" s="254"/>
      <c r="AV286" s="221">
        <v>311.12</v>
      </c>
      <c r="AW286" s="221">
        <v>763799.6</v>
      </c>
      <c r="AX286" s="271">
        <v>9.0269631343327438E-4</v>
      </c>
      <c r="AY286" s="298">
        <v>14217.466936574072</v>
      </c>
      <c r="AZ286" s="213"/>
      <c r="BA286" s="221">
        <v>61.280133889301453</v>
      </c>
      <c r="BB286" s="272">
        <v>0.21862610274847949</v>
      </c>
      <c r="BC286" s="221">
        <v>-4.7540556496072872</v>
      </c>
      <c r="BD286" s="272">
        <v>-6.1881588016643105E-2</v>
      </c>
      <c r="BE286" s="221">
        <v>-9.7154038065511372E-2</v>
      </c>
      <c r="BF286" s="272">
        <v>-0.26139780194956691</v>
      </c>
      <c r="BG286" s="221">
        <v>1808.2292718342353</v>
      </c>
      <c r="BH286" s="272">
        <v>-0.5232754856685865</v>
      </c>
      <c r="BI286" s="221">
        <v>0.10465554961271399</v>
      </c>
      <c r="BJ286" s="445">
        <v>0</v>
      </c>
      <c r="BL286" s="412">
        <v>541</v>
      </c>
      <c r="BM286" s="425"/>
      <c r="BN286" s="235">
        <v>2452</v>
      </c>
      <c r="BO286" s="302">
        <v>1.73</v>
      </c>
      <c r="BP286" s="232">
        <v>1.73</v>
      </c>
      <c r="BQ286" s="71">
        <v>350503470</v>
      </c>
      <c r="BR286" s="235">
        <v>2502</v>
      </c>
      <c r="BS286" s="302">
        <v>1.71</v>
      </c>
      <c r="BT286" s="232">
        <v>1.71</v>
      </c>
      <c r="BU286" s="71">
        <v>427264280</v>
      </c>
      <c r="BV286" s="235">
        <v>2526</v>
      </c>
      <c r="BW286" s="302">
        <v>1.71</v>
      </c>
      <c r="BX286" s="232">
        <v>1.71</v>
      </c>
      <c r="BY286" s="71">
        <v>436671760</v>
      </c>
      <c r="BZ286" s="463">
        <v>-56860</v>
      </c>
      <c r="CA286" s="235">
        <v>4372818</v>
      </c>
      <c r="CB286" s="235">
        <v>104961</v>
      </c>
      <c r="CC286" s="235">
        <v>-146448</v>
      </c>
      <c r="CD286" s="235">
        <v>-514</v>
      </c>
      <c r="CE286" s="235">
        <v>0</v>
      </c>
      <c r="CF286" s="235">
        <v>336857</v>
      </c>
      <c r="CG286" s="235">
        <v>17061</v>
      </c>
      <c r="CH286" s="235">
        <v>-18579</v>
      </c>
      <c r="CI286" s="235">
        <v>14762</v>
      </c>
      <c r="CJ286" s="235">
        <v>1665</v>
      </c>
      <c r="CK286" s="235">
        <v>67023</v>
      </c>
      <c r="CL286" s="235">
        <v>84795</v>
      </c>
      <c r="CM286" s="235">
        <v>-27344</v>
      </c>
      <c r="CN286" s="235">
        <v>0</v>
      </c>
      <c r="CO286" s="235">
        <v>0</v>
      </c>
      <c r="CP286" s="235">
        <v>1435</v>
      </c>
      <c r="CQ286" s="235">
        <v>2006</v>
      </c>
      <c r="CR286" s="235">
        <v>-665</v>
      </c>
      <c r="CS286" s="235">
        <v>0</v>
      </c>
      <c r="CT286" s="235">
        <v>0</v>
      </c>
      <c r="CU286" s="235">
        <v>1742</v>
      </c>
      <c r="CV286" s="235">
        <v>0</v>
      </c>
      <c r="CW286" s="235">
        <v>4754715</v>
      </c>
      <c r="CX286" s="463">
        <v>-38262</v>
      </c>
      <c r="CY286" s="544">
        <v>4568172</v>
      </c>
      <c r="CZ286" s="544">
        <v>105652</v>
      </c>
      <c r="DA286" s="544">
        <v>-114512</v>
      </c>
      <c r="DB286" s="544">
        <v>-1042</v>
      </c>
      <c r="DC286" s="544">
        <v>0</v>
      </c>
      <c r="DD286" s="544">
        <v>341321</v>
      </c>
      <c r="DE286" s="544">
        <v>22731</v>
      </c>
      <c r="DF286" s="544">
        <v>-14848</v>
      </c>
      <c r="DG286" s="544">
        <v>17637</v>
      </c>
      <c r="DH286" s="544">
        <v>1524</v>
      </c>
      <c r="DI286" s="544">
        <v>117263</v>
      </c>
      <c r="DJ286" s="544">
        <v>55748</v>
      </c>
      <c r="DK286" s="544">
        <v>-692</v>
      </c>
      <c r="DL286" s="544">
        <v>0</v>
      </c>
      <c r="DM286" s="544">
        <v>0</v>
      </c>
      <c r="DN286" s="544">
        <v>1537</v>
      </c>
      <c r="DO286" s="544">
        <v>2779</v>
      </c>
      <c r="DP286" s="544">
        <v>-530</v>
      </c>
      <c r="DQ286" s="544">
        <v>0</v>
      </c>
      <c r="DR286" s="544">
        <v>0</v>
      </c>
      <c r="DS286" s="544">
        <v>2900</v>
      </c>
      <c r="DT286" s="544">
        <v>0</v>
      </c>
      <c r="DU286" s="544">
        <v>5067378</v>
      </c>
      <c r="DV286" s="463">
        <v>-47146</v>
      </c>
      <c r="DW286" s="235">
        <v>4701705</v>
      </c>
      <c r="DX286" s="235">
        <v>183563</v>
      </c>
      <c r="DY286" s="235">
        <v>-150862</v>
      </c>
      <c r="DZ286" s="235">
        <v>-887</v>
      </c>
      <c r="EA286" s="235">
        <v>0</v>
      </c>
      <c r="EB286" s="235">
        <v>468216</v>
      </c>
      <c r="EC286" s="235">
        <v>21935</v>
      </c>
      <c r="ED286" s="235">
        <v>-20070</v>
      </c>
      <c r="EE286" s="235">
        <v>22786</v>
      </c>
      <c r="EF286" s="235">
        <v>1210</v>
      </c>
      <c r="EG286" s="235">
        <v>-26390</v>
      </c>
      <c r="EH286" s="235">
        <v>27172</v>
      </c>
      <c r="EI286" s="235">
        <v>-2430</v>
      </c>
      <c r="EJ286" s="235">
        <v>0</v>
      </c>
      <c r="EK286" s="235">
        <v>0</v>
      </c>
      <c r="EL286" s="235">
        <v>1477</v>
      </c>
      <c r="EM286" s="235">
        <v>3627</v>
      </c>
      <c r="EN286" s="235">
        <v>-429</v>
      </c>
      <c r="EO286" s="235">
        <v>0</v>
      </c>
      <c r="EP286" s="235">
        <v>0</v>
      </c>
      <c r="EQ286" s="235">
        <v>7657</v>
      </c>
      <c r="ER286" s="235">
        <v>0</v>
      </c>
      <c r="ES286" s="235">
        <v>5191134</v>
      </c>
      <c r="ET286" s="254"/>
      <c r="EU286" s="254"/>
      <c r="EV286" s="254"/>
      <c r="EW286" s="254"/>
      <c r="EY286" s="397">
        <v>55.621740337138874</v>
      </c>
      <c r="EZ286" s="226">
        <v>8.1289315521120772E-2</v>
      </c>
      <c r="FA286" s="397">
        <v>-6.8654413490879405</v>
      </c>
      <c r="FB286" s="226">
        <v>-0.12499021670804013</v>
      </c>
      <c r="FC286" s="221">
        <v>-3.7787640626093986E-2</v>
      </c>
      <c r="FD286" s="226">
        <v>-6.8553922698033856E-2</v>
      </c>
      <c r="FE286" s="221">
        <v>1927.6641705200275</v>
      </c>
      <c r="FF286" s="226">
        <v>-0.51251941305312365</v>
      </c>
      <c r="FG286" s="221">
        <v>0.10006614729204261</v>
      </c>
      <c r="FH286" s="226">
        <v>0</v>
      </c>
      <c r="FI286" s="232"/>
      <c r="FJ286" s="393">
        <v>515</v>
      </c>
      <c r="FK286" s="430"/>
      <c r="FL286" s="468">
        <v>0.30200534759358288</v>
      </c>
      <c r="FM286" s="469">
        <v>0</v>
      </c>
      <c r="FN286" s="472">
        <v>9.6240641711229937</v>
      </c>
      <c r="FO286" s="386">
        <v>0</v>
      </c>
      <c r="FQ286" s="390">
        <v>292.26</v>
      </c>
      <c r="FR286" s="391">
        <v>728701.6</v>
      </c>
      <c r="FS286" s="392">
        <v>8.536090530609909E-4</v>
      </c>
      <c r="FT286" s="278">
        <v>13657.744848975854</v>
      </c>
      <c r="FV286" s="555">
        <v>0</v>
      </c>
      <c r="FW286" s="551">
        <v>0</v>
      </c>
      <c r="FX286" s="547">
        <v>3129</v>
      </c>
      <c r="FY286" s="545">
        <v>2928</v>
      </c>
      <c r="FZ286" s="555">
        <v>0</v>
      </c>
    </row>
    <row r="287" spans="1:182" x14ac:dyDescent="0.2">
      <c r="A287" s="65">
        <v>284</v>
      </c>
      <c r="B287" s="65">
        <v>989</v>
      </c>
      <c r="C287" s="66">
        <v>4519</v>
      </c>
      <c r="D287" s="67" t="s">
        <v>246</v>
      </c>
      <c r="E287" s="75"/>
      <c r="F287" s="220">
        <v>1157.3333333333333</v>
      </c>
      <c r="G287" s="220">
        <v>2084728.6666666667</v>
      </c>
      <c r="H287" s="214">
        <v>1.6000000000000003</v>
      </c>
      <c r="I287" s="220">
        <v>1302955.4166666667</v>
      </c>
      <c r="J287" s="220">
        <v>191794</v>
      </c>
      <c r="K287" s="209">
        <v>0</v>
      </c>
      <c r="L287" s="216">
        <v>1.65</v>
      </c>
      <c r="M287" s="220">
        <v>2149876.4375</v>
      </c>
      <c r="N287" s="220">
        <v>232016.94666666668</v>
      </c>
      <c r="O287" s="220">
        <v>1342</v>
      </c>
      <c r="P287" s="220">
        <v>2383235.3841666668</v>
      </c>
      <c r="Q287" s="221">
        <v>2059.2471637384797</v>
      </c>
      <c r="R287" s="221">
        <v>2681.4037114060652</v>
      </c>
      <c r="S287" s="221">
        <v>76.797356361480482</v>
      </c>
      <c r="T287" s="381">
        <v>2059.2471637384797</v>
      </c>
      <c r="U287" s="222">
        <v>2746.534559255173</v>
      </c>
      <c r="V287" s="222">
        <v>74.976197069842172</v>
      </c>
      <c r="W287" s="223">
        <v>266415.72913189576</v>
      </c>
      <c r="X287" s="224">
        <v>230.19792263700671</v>
      </c>
      <c r="Y287" s="225">
        <v>85.382334507732693</v>
      </c>
      <c r="Z287" s="223">
        <v>19168</v>
      </c>
      <c r="AA287" s="224">
        <v>16.562211981566822</v>
      </c>
      <c r="AB287" s="226">
        <v>86.000003973584299</v>
      </c>
      <c r="AC287" s="227">
        <v>0</v>
      </c>
      <c r="AD287" s="228">
        <v>0</v>
      </c>
      <c r="AE287" s="229">
        <v>19168</v>
      </c>
      <c r="AF287" s="230">
        <v>16.562211981566822</v>
      </c>
      <c r="AG287" s="231">
        <v>86.000003973584299</v>
      </c>
      <c r="AH287" s="223">
        <v>285583.72913189576</v>
      </c>
      <c r="AI287" s="224">
        <v>246.76013461857355</v>
      </c>
      <c r="AJ287" s="226">
        <v>86.000003973584299</v>
      </c>
      <c r="AK287" s="232">
        <v>0</v>
      </c>
      <c r="AL287" s="444">
        <v>0.39314516129032262</v>
      </c>
      <c r="AM287" s="232">
        <v>0</v>
      </c>
      <c r="AN287" s="232">
        <v>8.5532834101382491</v>
      </c>
      <c r="AO287" s="232">
        <v>0</v>
      </c>
      <c r="AP287" s="223">
        <v>0</v>
      </c>
      <c r="AQ287" s="224">
        <v>76.797356361480482</v>
      </c>
      <c r="AR287" s="224">
        <v>0</v>
      </c>
      <c r="AS287" s="233">
        <v>0</v>
      </c>
      <c r="AT287" s="234">
        <v>0</v>
      </c>
      <c r="AU287" s="254"/>
      <c r="AV287" s="221">
        <v>504.12</v>
      </c>
      <c r="AW287" s="221">
        <v>583434.88</v>
      </c>
      <c r="AX287" s="271">
        <v>6.8953232667886297E-4</v>
      </c>
      <c r="AY287" s="298">
        <v>10860.134145192093</v>
      </c>
      <c r="AZ287" s="213"/>
      <c r="BA287" s="221">
        <v>44.729181559217807</v>
      </c>
      <c r="BB287" s="272">
        <v>-0.17719478813819958</v>
      </c>
      <c r="BC287" s="221">
        <v>-0.28845395668740476</v>
      </c>
      <c r="BD287" s="272">
        <v>0.37168190794841444</v>
      </c>
      <c r="BE287" s="221">
        <v>-0.24983935002550464</v>
      </c>
      <c r="BF287" s="272">
        <v>-0.61183940801594694</v>
      </c>
      <c r="BG287" s="221">
        <v>1546.1268374273332</v>
      </c>
      <c r="BH287" s="272">
        <v>-0.59825881061856623</v>
      </c>
      <c r="BI287" s="221">
        <v>4.5226630603208529E-2</v>
      </c>
      <c r="BJ287" s="445">
        <v>0</v>
      </c>
      <c r="BL287" s="412">
        <v>32</v>
      </c>
      <c r="BM287" s="425"/>
      <c r="BN287" s="235">
        <v>1159</v>
      </c>
      <c r="BO287" s="302">
        <v>1.6</v>
      </c>
      <c r="BP287" s="232">
        <v>1.6</v>
      </c>
      <c r="BQ287" s="71">
        <v>188533070</v>
      </c>
      <c r="BR287" s="235">
        <v>1159</v>
      </c>
      <c r="BS287" s="302">
        <v>1.6</v>
      </c>
      <c r="BT287" s="232">
        <v>1.6</v>
      </c>
      <c r="BU287" s="71">
        <v>187554440</v>
      </c>
      <c r="BV287" s="235">
        <v>1189</v>
      </c>
      <c r="BW287" s="302">
        <v>1.6</v>
      </c>
      <c r="BX287" s="232">
        <v>1.6</v>
      </c>
      <c r="BY287" s="71">
        <v>200537860</v>
      </c>
      <c r="BZ287" s="463">
        <v>-19256</v>
      </c>
      <c r="CA287" s="235">
        <v>1765332</v>
      </c>
      <c r="CB287" s="235">
        <v>76049</v>
      </c>
      <c r="CC287" s="235">
        <v>-61968</v>
      </c>
      <c r="CD287" s="235">
        <v>-57</v>
      </c>
      <c r="CE287" s="235">
        <v>0</v>
      </c>
      <c r="CF287" s="235">
        <v>166394</v>
      </c>
      <c r="CG287" s="235">
        <v>10941</v>
      </c>
      <c r="CH287" s="235">
        <v>-9535</v>
      </c>
      <c r="CI287" s="235">
        <v>28938</v>
      </c>
      <c r="CJ287" s="235">
        <v>0</v>
      </c>
      <c r="CK287" s="235">
        <v>122555</v>
      </c>
      <c r="CL287" s="235">
        <v>15140</v>
      </c>
      <c r="CM287" s="235">
        <v>-1750</v>
      </c>
      <c r="CN287" s="235">
        <v>0</v>
      </c>
      <c r="CO287" s="235">
        <v>0</v>
      </c>
      <c r="CP287" s="235">
        <v>574</v>
      </c>
      <c r="CQ287" s="235">
        <v>134</v>
      </c>
      <c r="CR287" s="235">
        <v>-78</v>
      </c>
      <c r="CS287" s="235">
        <v>0</v>
      </c>
      <c r="CT287" s="235">
        <v>240</v>
      </c>
      <c r="CU287" s="235">
        <v>4081</v>
      </c>
      <c r="CV287" s="235">
        <v>0</v>
      </c>
      <c r="CW287" s="235">
        <v>2097734</v>
      </c>
      <c r="CX287" s="463">
        <v>-17151</v>
      </c>
      <c r="CY287" s="544">
        <v>1838003</v>
      </c>
      <c r="CZ287" s="544">
        <v>22851</v>
      </c>
      <c r="DA287" s="544">
        <v>-42457</v>
      </c>
      <c r="DB287" s="544">
        <v>-122</v>
      </c>
      <c r="DC287" s="544">
        <v>0</v>
      </c>
      <c r="DD287" s="544">
        <v>169273</v>
      </c>
      <c r="DE287" s="544">
        <v>4901</v>
      </c>
      <c r="DF287" s="544">
        <v>-12502</v>
      </c>
      <c r="DG287" s="544">
        <v>25674</v>
      </c>
      <c r="DH287" s="544">
        <v>430</v>
      </c>
      <c r="DI287" s="544">
        <v>88220</v>
      </c>
      <c r="DJ287" s="544">
        <v>33694</v>
      </c>
      <c r="DK287" s="544">
        <v>-1665</v>
      </c>
      <c r="DL287" s="544">
        <v>0</v>
      </c>
      <c r="DM287" s="544">
        <v>0</v>
      </c>
      <c r="DN287" s="544">
        <v>1750</v>
      </c>
      <c r="DO287" s="544">
        <v>458</v>
      </c>
      <c r="DP287" s="544">
        <v>-228</v>
      </c>
      <c r="DQ287" s="544">
        <v>0</v>
      </c>
      <c r="DR287" s="544">
        <v>140</v>
      </c>
      <c r="DS287" s="544">
        <v>465</v>
      </c>
      <c r="DT287" s="544">
        <v>0</v>
      </c>
      <c r="DU287" s="544">
        <v>2111734</v>
      </c>
      <c r="DV287" s="463">
        <v>-25693</v>
      </c>
      <c r="DW287" s="235">
        <v>1782314</v>
      </c>
      <c r="DX287" s="235">
        <v>53247</v>
      </c>
      <c r="DY287" s="235">
        <v>-36831</v>
      </c>
      <c r="DZ287" s="235">
        <v>-137</v>
      </c>
      <c r="EA287" s="235">
        <v>0</v>
      </c>
      <c r="EB287" s="235">
        <v>155028</v>
      </c>
      <c r="EC287" s="235">
        <v>9059</v>
      </c>
      <c r="ED287" s="235">
        <v>-6155</v>
      </c>
      <c r="EE287" s="235">
        <v>31621</v>
      </c>
      <c r="EF287" s="235">
        <v>265</v>
      </c>
      <c r="EG287" s="235">
        <v>75303</v>
      </c>
      <c r="EH287" s="235">
        <v>9126</v>
      </c>
      <c r="EI287" s="235">
        <v>-2279</v>
      </c>
      <c r="EJ287" s="235">
        <v>0</v>
      </c>
      <c r="EK287" s="235">
        <v>0</v>
      </c>
      <c r="EL287" s="235">
        <v>363</v>
      </c>
      <c r="EM287" s="235">
        <v>91</v>
      </c>
      <c r="EN287" s="235">
        <v>-299</v>
      </c>
      <c r="EO287" s="235">
        <v>0</v>
      </c>
      <c r="EP287" s="235">
        <v>0</v>
      </c>
      <c r="EQ287" s="235">
        <v>14356</v>
      </c>
      <c r="ER287" s="235">
        <v>0</v>
      </c>
      <c r="ES287" s="235">
        <v>2059379</v>
      </c>
      <c r="ET287" s="254"/>
      <c r="EU287" s="254"/>
      <c r="EV287" s="254"/>
      <c r="EW287" s="254"/>
      <c r="EY287" s="397">
        <v>52.202936923701223</v>
      </c>
      <c r="EZ287" s="226">
        <v>7.2229011337040096E-4</v>
      </c>
      <c r="FA287" s="397">
        <v>-0.27299053499022874</v>
      </c>
      <c r="FB287" s="226">
        <v>0.33687279385075952</v>
      </c>
      <c r="FC287" s="221">
        <v>-0.18793076468547854</v>
      </c>
      <c r="FD287" s="226">
        <v>-0.44155019780439453</v>
      </c>
      <c r="FE287" s="221">
        <v>1344.7118492953703</v>
      </c>
      <c r="FF287" s="226">
        <v>-0.67867693815942653</v>
      </c>
      <c r="FG287" s="221">
        <v>0.14368045607979046</v>
      </c>
      <c r="FH287" s="226">
        <v>0</v>
      </c>
      <c r="FI287" s="232"/>
      <c r="FJ287" s="393">
        <v>32</v>
      </c>
      <c r="FK287" s="430"/>
      <c r="FL287" s="468">
        <v>0.38922155688622756</v>
      </c>
      <c r="FM287" s="469">
        <v>0</v>
      </c>
      <c r="FN287" s="472">
        <v>8.4679213002566289</v>
      </c>
      <c r="FO287" s="386">
        <v>0</v>
      </c>
      <c r="FQ287" s="390">
        <v>495.53</v>
      </c>
      <c r="FR287" s="391">
        <v>579274.56999999995</v>
      </c>
      <c r="FS287" s="392">
        <v>6.7856858988646753E-4</v>
      </c>
      <c r="FT287" s="278">
        <v>10857.09743818348</v>
      </c>
      <c r="FV287" s="555">
        <v>0</v>
      </c>
      <c r="FW287" s="551">
        <v>0</v>
      </c>
      <c r="FX287" s="547">
        <v>4026</v>
      </c>
      <c r="FY287" s="545">
        <v>4807</v>
      </c>
      <c r="FZ287" s="555">
        <v>0</v>
      </c>
    </row>
    <row r="288" spans="1:182" x14ac:dyDescent="0.2">
      <c r="A288" s="65">
        <v>285</v>
      </c>
      <c r="B288" s="65">
        <v>942</v>
      </c>
      <c r="C288" s="66">
        <v>1722</v>
      </c>
      <c r="D288" s="67" t="s">
        <v>102</v>
      </c>
      <c r="E288" s="75">
        <v>942</v>
      </c>
      <c r="F288" s="220">
        <v>43452.666666666664</v>
      </c>
      <c r="G288" s="220">
        <v>109247884.66666667</v>
      </c>
      <c r="H288" s="214">
        <v>1.72</v>
      </c>
      <c r="I288" s="220">
        <v>63516212.015503876</v>
      </c>
      <c r="J288" s="220">
        <v>9955652</v>
      </c>
      <c r="K288" s="209">
        <v>5478000</v>
      </c>
      <c r="L288" s="216">
        <v>1.65</v>
      </c>
      <c r="M288" s="220">
        <v>99546691.686046526</v>
      </c>
      <c r="N288" s="220">
        <v>10256043.016666666</v>
      </c>
      <c r="O288" s="220">
        <v>244216</v>
      </c>
      <c r="P288" s="220">
        <v>110046950.70271318</v>
      </c>
      <c r="Q288" s="221">
        <v>2532.5707061180715</v>
      </c>
      <c r="R288" s="221">
        <v>2681.4037114060652</v>
      </c>
      <c r="S288" s="221">
        <v>94.449436888041404</v>
      </c>
      <c r="T288" s="381">
        <v>2658.6389182722928</v>
      </c>
      <c r="U288" s="222">
        <v>2746.534559255173</v>
      </c>
      <c r="V288" s="222">
        <v>96.799762060641385</v>
      </c>
      <c r="W288" s="223">
        <v>2392860.6580776493</v>
      </c>
      <c r="X288" s="224">
        <v>55.068211956557697</v>
      </c>
      <c r="Y288" s="225">
        <v>96.503145239466065</v>
      </c>
      <c r="Z288" s="223">
        <v>0</v>
      </c>
      <c r="AA288" s="224">
        <v>0</v>
      </c>
      <c r="AB288" s="226">
        <v>96.503145239466065</v>
      </c>
      <c r="AC288" s="227">
        <v>0</v>
      </c>
      <c r="AD288" s="228">
        <v>0</v>
      </c>
      <c r="AE288" s="229">
        <v>0</v>
      </c>
      <c r="AF288" s="230">
        <v>0</v>
      </c>
      <c r="AG288" s="231">
        <v>96.503145239466065</v>
      </c>
      <c r="AH288" s="223">
        <v>2392860.6580776493</v>
      </c>
      <c r="AI288" s="224">
        <v>55.068211956557697</v>
      </c>
      <c r="AJ288" s="226">
        <v>96.503145239466065</v>
      </c>
      <c r="AK288" s="232">
        <v>9357000</v>
      </c>
      <c r="AL288" s="444">
        <v>4.964022154374876E-2</v>
      </c>
      <c r="AM288" s="232">
        <v>0</v>
      </c>
      <c r="AN288" s="232">
        <v>4.506950091287071</v>
      </c>
      <c r="AO288" s="232">
        <v>0</v>
      </c>
      <c r="AP288" s="223">
        <v>0</v>
      </c>
      <c r="AQ288" s="224">
        <v>94.449436888041404</v>
      </c>
      <c r="AR288" s="224">
        <v>0</v>
      </c>
      <c r="AS288" s="233">
        <v>0</v>
      </c>
      <c r="AT288" s="234">
        <v>0</v>
      </c>
      <c r="AU288" s="254"/>
      <c r="AV288" s="221">
        <v>796.9</v>
      </c>
      <c r="AW288" s="221">
        <v>34627430.066666663</v>
      </c>
      <c r="AX288" s="271">
        <v>4.0924417170221772E-2</v>
      </c>
      <c r="AY288" s="298">
        <v>644559.57043099287</v>
      </c>
      <c r="AZ288" s="213"/>
      <c r="BA288" s="221">
        <v>69.439181425738553</v>
      </c>
      <c r="BB288" s="272">
        <v>0.41375212330919336</v>
      </c>
      <c r="BC288" s="221">
        <v>-4.2492591127328678</v>
      </c>
      <c r="BD288" s="272">
        <v>-1.2871092605615421E-2</v>
      </c>
      <c r="BE288" s="221">
        <v>0.15703031801208681</v>
      </c>
      <c r="BF288" s="272">
        <v>0.3220032654964104</v>
      </c>
      <c r="BG288" s="221">
        <v>3265.8357261750934</v>
      </c>
      <c r="BH288" s="272">
        <v>-0.10627753346585728</v>
      </c>
      <c r="BI288" s="221">
        <v>0.2072904574164614</v>
      </c>
      <c r="BJ288" s="445">
        <v>0</v>
      </c>
      <c r="BL288" s="412">
        <v>16037.25</v>
      </c>
      <c r="BM288" s="425"/>
      <c r="BN288" s="235">
        <v>43455</v>
      </c>
      <c r="BO288" s="302">
        <v>1.72</v>
      </c>
      <c r="BP288" s="232">
        <v>1.72</v>
      </c>
      <c r="BQ288" s="71">
        <v>7620967510</v>
      </c>
      <c r="BR288" s="235">
        <v>43332</v>
      </c>
      <c r="BS288" s="302">
        <v>1.72</v>
      </c>
      <c r="BT288" s="232">
        <v>1.72</v>
      </c>
      <c r="BU288" s="71">
        <v>9456307663</v>
      </c>
      <c r="BV288" s="235">
        <v>43342</v>
      </c>
      <c r="BW288" s="302">
        <v>1.72</v>
      </c>
      <c r="BX288" s="232">
        <v>1.72</v>
      </c>
      <c r="BY288" s="71">
        <v>9647119563</v>
      </c>
      <c r="BZ288" s="463">
        <v>-885952</v>
      </c>
      <c r="CA288" s="235">
        <v>85610738</v>
      </c>
      <c r="CB288" s="235">
        <v>3914523</v>
      </c>
      <c r="CC288" s="235">
        <v>-2168525</v>
      </c>
      <c r="CD288" s="235">
        <v>-27500</v>
      </c>
      <c r="CE288" s="235">
        <v>0</v>
      </c>
      <c r="CF288" s="235">
        <v>6825073</v>
      </c>
      <c r="CG288" s="235">
        <v>569503</v>
      </c>
      <c r="CH288" s="235">
        <v>-482012</v>
      </c>
      <c r="CI288" s="235">
        <v>1528687</v>
      </c>
      <c r="CJ288" s="235">
        <v>25652</v>
      </c>
      <c r="CK288" s="235">
        <v>10109004</v>
      </c>
      <c r="CL288" s="235">
        <v>6721978</v>
      </c>
      <c r="CM288" s="235">
        <v>-4070749</v>
      </c>
      <c r="CN288" s="235">
        <v>0</v>
      </c>
      <c r="CO288" s="235">
        <v>0</v>
      </c>
      <c r="CP288" s="235">
        <v>165282</v>
      </c>
      <c r="CQ288" s="235">
        <v>84834</v>
      </c>
      <c r="CR288" s="235">
        <v>-20458</v>
      </c>
      <c r="CS288" s="235">
        <v>0</v>
      </c>
      <c r="CT288" s="235">
        <v>44145</v>
      </c>
      <c r="CU288" s="235">
        <v>185596</v>
      </c>
      <c r="CV288" s="235">
        <v>0</v>
      </c>
      <c r="CW288" s="235">
        <v>108129819</v>
      </c>
      <c r="CX288" s="463">
        <v>-1124403</v>
      </c>
      <c r="CY288" s="544">
        <v>88102778</v>
      </c>
      <c r="CZ288" s="544">
        <v>3874170</v>
      </c>
      <c r="DA288" s="544">
        <v>-2472372</v>
      </c>
      <c r="DB288" s="544">
        <v>-29956</v>
      </c>
      <c r="DC288" s="544">
        <v>0</v>
      </c>
      <c r="DD288" s="544">
        <v>7445010</v>
      </c>
      <c r="DE288" s="544">
        <v>595693</v>
      </c>
      <c r="DF288" s="544">
        <v>-446585</v>
      </c>
      <c r="DG288" s="544">
        <v>1480122</v>
      </c>
      <c r="DH288" s="544">
        <v>16263</v>
      </c>
      <c r="DI288" s="544">
        <v>9486741</v>
      </c>
      <c r="DJ288" s="544">
        <v>2836981</v>
      </c>
      <c r="DK288" s="544">
        <v>-1097493</v>
      </c>
      <c r="DL288" s="544">
        <v>-250</v>
      </c>
      <c r="DM288" s="544">
        <v>0</v>
      </c>
      <c r="DN288" s="544">
        <v>71434</v>
      </c>
      <c r="DO288" s="544">
        <v>49013</v>
      </c>
      <c r="DP288" s="544">
        <v>-19831</v>
      </c>
      <c r="DQ288" s="544">
        <v>0</v>
      </c>
      <c r="DR288" s="544">
        <v>93018</v>
      </c>
      <c r="DS288" s="544">
        <v>158797</v>
      </c>
      <c r="DT288" s="544">
        <v>0</v>
      </c>
      <c r="DU288" s="544">
        <v>109019130</v>
      </c>
      <c r="DV288" s="463">
        <v>-1024593</v>
      </c>
      <c r="DW288" s="235">
        <v>87020231</v>
      </c>
      <c r="DX288" s="235">
        <v>3620208</v>
      </c>
      <c r="DY288" s="235">
        <v>-2068803</v>
      </c>
      <c r="DZ288" s="235">
        <v>-42240</v>
      </c>
      <c r="EA288" s="235">
        <v>0</v>
      </c>
      <c r="EB288" s="235">
        <v>9804243</v>
      </c>
      <c r="EC288" s="235">
        <v>575779</v>
      </c>
      <c r="ED288" s="235">
        <v>-537649</v>
      </c>
      <c r="EE288" s="235">
        <v>1315566</v>
      </c>
      <c r="EF288" s="235">
        <v>18590</v>
      </c>
      <c r="EG288" s="235">
        <v>9623327</v>
      </c>
      <c r="EH288" s="235">
        <v>4044430</v>
      </c>
      <c r="EI288" s="235">
        <v>-3805275</v>
      </c>
      <c r="EJ288" s="235">
        <v>-183</v>
      </c>
      <c r="EK288" s="235">
        <v>0</v>
      </c>
      <c r="EL288" s="235">
        <v>91475</v>
      </c>
      <c r="EM288" s="235">
        <v>43589</v>
      </c>
      <c r="EN288" s="235">
        <v>-23446</v>
      </c>
      <c r="EO288" s="235">
        <v>0</v>
      </c>
      <c r="EP288" s="235">
        <v>-80784</v>
      </c>
      <c r="EQ288" s="235">
        <v>238983</v>
      </c>
      <c r="ER288" s="235">
        <v>0</v>
      </c>
      <c r="ES288" s="235">
        <v>108813448</v>
      </c>
      <c r="ET288" s="254"/>
      <c r="EU288" s="254"/>
      <c r="EV288" s="254"/>
      <c r="EW288" s="254"/>
      <c r="EY288" s="397">
        <v>75.555567130065057</v>
      </c>
      <c r="EZ288" s="226">
        <v>0.5510469866954677</v>
      </c>
      <c r="FA288" s="397">
        <v>-5.8624787072243194</v>
      </c>
      <c r="FB288" s="226">
        <v>-5.4723276792684801E-2</v>
      </c>
      <c r="FC288" s="221">
        <v>9.7844872162738628E-2</v>
      </c>
      <c r="FD288" s="226">
        <v>0.26839405524293986</v>
      </c>
      <c r="FE288" s="221">
        <v>3270.8623306805657</v>
      </c>
      <c r="FF288" s="226">
        <v>-0.12967080967033542</v>
      </c>
      <c r="FG288" s="221">
        <v>0.22359714370401454</v>
      </c>
      <c r="FH288" s="226">
        <v>0</v>
      </c>
      <c r="FI288" s="232"/>
      <c r="FJ288" s="393">
        <v>16037.25</v>
      </c>
      <c r="FK288" s="430"/>
      <c r="FL288" s="468">
        <v>4.9727578018735251E-2</v>
      </c>
      <c r="FM288" s="469">
        <v>0</v>
      </c>
      <c r="FN288" s="472">
        <v>4.514881386931429</v>
      </c>
      <c r="FO288" s="386">
        <v>0</v>
      </c>
      <c r="FQ288" s="390">
        <v>802.65</v>
      </c>
      <c r="FR288" s="391">
        <v>34816013.950000003</v>
      </c>
      <c r="FS288" s="392">
        <v>4.0783860909894741E-2</v>
      </c>
      <c r="FT288" s="278">
        <v>652541.77455831587</v>
      </c>
      <c r="FV288" s="555">
        <v>5478000</v>
      </c>
      <c r="FW288" s="551">
        <v>0</v>
      </c>
      <c r="FX288" s="547">
        <v>732648</v>
      </c>
      <c r="FY288" s="545">
        <v>825378</v>
      </c>
      <c r="FZ288" s="555">
        <v>9357000</v>
      </c>
    </row>
    <row r="289" spans="1:182" x14ac:dyDescent="0.2">
      <c r="A289" s="65">
        <v>286</v>
      </c>
      <c r="B289" s="65">
        <v>342</v>
      </c>
      <c r="C289" s="66">
        <v>4122</v>
      </c>
      <c r="D289" s="67" t="s">
        <v>195</v>
      </c>
      <c r="E289" s="75"/>
      <c r="F289" s="220">
        <v>3399.6666666666665</v>
      </c>
      <c r="G289" s="220">
        <v>7154787.666666667</v>
      </c>
      <c r="H289" s="214">
        <v>1.78</v>
      </c>
      <c r="I289" s="220">
        <v>4019543.6329588015</v>
      </c>
      <c r="J289" s="220">
        <v>684059.66666666663</v>
      </c>
      <c r="K289" s="209">
        <v>0</v>
      </c>
      <c r="L289" s="216">
        <v>1.65</v>
      </c>
      <c r="M289" s="220">
        <v>6632246.9943820229</v>
      </c>
      <c r="N289" s="220">
        <v>840001.91333333345</v>
      </c>
      <c r="O289" s="220">
        <v>5347</v>
      </c>
      <c r="P289" s="220">
        <v>7477595.907715355</v>
      </c>
      <c r="Q289" s="221">
        <v>2199.508552127274</v>
      </c>
      <c r="R289" s="221">
        <v>2681.4037114060652</v>
      </c>
      <c r="S289" s="221">
        <v>82.028250455948807</v>
      </c>
      <c r="T289" s="381">
        <v>2199.508552127274</v>
      </c>
      <c r="U289" s="222">
        <v>2746.534559255173</v>
      </c>
      <c r="V289" s="222">
        <v>80.083046642011084</v>
      </c>
      <c r="W289" s="223">
        <v>606164.67663640832</v>
      </c>
      <c r="X289" s="224">
        <v>178.30120893315276</v>
      </c>
      <c r="Y289" s="225">
        <v>88.677797787247727</v>
      </c>
      <c r="Z289" s="223">
        <v>0</v>
      </c>
      <c r="AA289" s="224">
        <v>0</v>
      </c>
      <c r="AB289" s="226">
        <v>88.677797787247727</v>
      </c>
      <c r="AC289" s="227">
        <v>0</v>
      </c>
      <c r="AD289" s="228">
        <v>0</v>
      </c>
      <c r="AE289" s="229">
        <v>0</v>
      </c>
      <c r="AF289" s="230">
        <v>0</v>
      </c>
      <c r="AG289" s="231">
        <v>88.677797787247727</v>
      </c>
      <c r="AH289" s="223">
        <v>606164.67663640832</v>
      </c>
      <c r="AI289" s="224">
        <v>178.30120893315276</v>
      </c>
      <c r="AJ289" s="226">
        <v>88.677797787247727</v>
      </c>
      <c r="AK289" s="232">
        <v>0</v>
      </c>
      <c r="AL289" s="444">
        <v>0.28414550446122172</v>
      </c>
      <c r="AM289" s="232">
        <v>0</v>
      </c>
      <c r="AN289" s="232">
        <v>12.872438474360232</v>
      </c>
      <c r="AO289" s="232">
        <v>16076.718097205516</v>
      </c>
      <c r="AP289" s="223">
        <v>16076.718097205516</v>
      </c>
      <c r="AQ289" s="224">
        <v>82.028250455948807</v>
      </c>
      <c r="AR289" s="224">
        <v>0</v>
      </c>
      <c r="AS289" s="233">
        <v>0</v>
      </c>
      <c r="AT289" s="234">
        <v>16076.718097205516</v>
      </c>
      <c r="AU289" s="254"/>
      <c r="AV289" s="221">
        <v>948.64</v>
      </c>
      <c r="AW289" s="221">
        <v>3225059.7866666666</v>
      </c>
      <c r="AX289" s="271">
        <v>3.8115358793404741E-3</v>
      </c>
      <c r="AY289" s="298">
        <v>60031.690099612468</v>
      </c>
      <c r="AZ289" s="213"/>
      <c r="BA289" s="221">
        <v>38.067796958607609</v>
      </c>
      <c r="BB289" s="272">
        <v>-0.33650375928179588</v>
      </c>
      <c r="BC289" s="221">
        <v>-1.72179779848495</v>
      </c>
      <c r="BD289" s="272">
        <v>0.23251912324349577</v>
      </c>
      <c r="BE289" s="221">
        <v>-0.25131274121430397</v>
      </c>
      <c r="BF289" s="272">
        <v>-0.61522111885596653</v>
      </c>
      <c r="BG289" s="221">
        <v>4839.7454453039545</v>
      </c>
      <c r="BH289" s="272">
        <v>0.34399292731191139</v>
      </c>
      <c r="BI289" s="221">
        <v>-0.26579967055154452</v>
      </c>
      <c r="BJ289" s="445">
        <v>0</v>
      </c>
      <c r="BL289" s="412">
        <v>415</v>
      </c>
      <c r="BM289" s="425"/>
      <c r="BN289" s="235">
        <v>3395</v>
      </c>
      <c r="BO289" s="302">
        <v>1.78</v>
      </c>
      <c r="BP289" s="232">
        <v>1.78</v>
      </c>
      <c r="BQ289" s="71">
        <v>686720360</v>
      </c>
      <c r="BR289" s="235">
        <v>3434</v>
      </c>
      <c r="BS289" s="302">
        <v>1.78</v>
      </c>
      <c r="BT289" s="232">
        <v>1.78</v>
      </c>
      <c r="BU289" s="71">
        <v>649965000</v>
      </c>
      <c r="BV289" s="235">
        <v>3458</v>
      </c>
      <c r="BW289" s="302">
        <v>1.78</v>
      </c>
      <c r="BX289" s="232">
        <v>1.78</v>
      </c>
      <c r="BY289" s="71">
        <v>654560050</v>
      </c>
      <c r="BZ289" s="463">
        <v>-156047</v>
      </c>
      <c r="CA289" s="235">
        <v>5876476</v>
      </c>
      <c r="CB289" s="235">
        <v>120367</v>
      </c>
      <c r="CC289" s="235">
        <v>-146987</v>
      </c>
      <c r="CD289" s="235">
        <v>-4273</v>
      </c>
      <c r="CE289" s="235">
        <v>0</v>
      </c>
      <c r="CF289" s="235">
        <v>539596</v>
      </c>
      <c r="CG289" s="235">
        <v>32641</v>
      </c>
      <c r="CH289" s="235">
        <v>-26223</v>
      </c>
      <c r="CI289" s="235">
        <v>99126</v>
      </c>
      <c r="CJ289" s="235">
        <v>18200</v>
      </c>
      <c r="CK289" s="235">
        <v>634813</v>
      </c>
      <c r="CL289" s="235">
        <v>103559</v>
      </c>
      <c r="CM289" s="235">
        <v>-67042</v>
      </c>
      <c r="CN289" s="235">
        <v>0</v>
      </c>
      <c r="CO289" s="235">
        <v>0</v>
      </c>
      <c r="CP289" s="235">
        <v>28488</v>
      </c>
      <c r="CQ289" s="235">
        <v>4652</v>
      </c>
      <c r="CR289" s="235">
        <v>-810</v>
      </c>
      <c r="CS289" s="235">
        <v>0</v>
      </c>
      <c r="CT289" s="235">
        <v>2048</v>
      </c>
      <c r="CU289" s="235">
        <v>20345</v>
      </c>
      <c r="CV289" s="235">
        <v>0</v>
      </c>
      <c r="CW289" s="235">
        <v>7078929</v>
      </c>
      <c r="CX289" s="463">
        <v>-105503</v>
      </c>
      <c r="CY289" s="544">
        <v>6638263</v>
      </c>
      <c r="CZ289" s="544">
        <v>119277</v>
      </c>
      <c r="DA289" s="544">
        <v>-196387</v>
      </c>
      <c r="DB289" s="544">
        <v>-1817</v>
      </c>
      <c r="DC289" s="544">
        <v>0</v>
      </c>
      <c r="DD289" s="544">
        <v>499860</v>
      </c>
      <c r="DE289" s="544">
        <v>35909</v>
      </c>
      <c r="DF289" s="544">
        <v>-36372</v>
      </c>
      <c r="DG289" s="544">
        <v>97504</v>
      </c>
      <c r="DH289" s="544">
        <v>16959</v>
      </c>
      <c r="DI289" s="544">
        <v>280574</v>
      </c>
      <c r="DJ289" s="544">
        <v>67965</v>
      </c>
      <c r="DK289" s="544">
        <v>-54553</v>
      </c>
      <c r="DL289" s="544">
        <v>0</v>
      </c>
      <c r="DM289" s="544">
        <v>0</v>
      </c>
      <c r="DN289" s="544">
        <v>21984</v>
      </c>
      <c r="DO289" s="544">
        <v>3889</v>
      </c>
      <c r="DP289" s="544">
        <v>-2247</v>
      </c>
      <c r="DQ289" s="544">
        <v>0</v>
      </c>
      <c r="DR289" s="544">
        <v>92</v>
      </c>
      <c r="DS289" s="544">
        <v>41979</v>
      </c>
      <c r="DT289" s="544">
        <v>0</v>
      </c>
      <c r="DU289" s="544">
        <v>7427376</v>
      </c>
      <c r="DV289" s="463">
        <v>-95409</v>
      </c>
      <c r="DW289" s="235">
        <v>6172918</v>
      </c>
      <c r="DX289" s="235">
        <v>144369</v>
      </c>
      <c r="DY289" s="235">
        <v>-162354</v>
      </c>
      <c r="DZ289" s="235">
        <v>-1478</v>
      </c>
      <c r="EA289" s="235">
        <v>0</v>
      </c>
      <c r="EB289" s="235">
        <v>649906</v>
      </c>
      <c r="EC289" s="235">
        <v>38168</v>
      </c>
      <c r="ED289" s="235">
        <v>-31870</v>
      </c>
      <c r="EE289" s="235">
        <v>126574</v>
      </c>
      <c r="EF289" s="235">
        <v>18033</v>
      </c>
      <c r="EG289" s="235">
        <v>359445</v>
      </c>
      <c r="EH289" s="235">
        <v>77371</v>
      </c>
      <c r="EI289" s="235">
        <v>-2709</v>
      </c>
      <c r="EJ289" s="235">
        <v>0</v>
      </c>
      <c r="EK289" s="235">
        <v>0</v>
      </c>
      <c r="EL289" s="235">
        <v>8611</v>
      </c>
      <c r="EM289" s="235">
        <v>5262</v>
      </c>
      <c r="EN289" s="235">
        <v>-551</v>
      </c>
      <c r="EO289" s="235">
        <v>0</v>
      </c>
      <c r="EP289" s="235">
        <v>236</v>
      </c>
      <c r="EQ289" s="235">
        <v>37816</v>
      </c>
      <c r="ER289" s="235">
        <v>0</v>
      </c>
      <c r="ES289" s="235">
        <v>7344338</v>
      </c>
      <c r="ET289" s="254"/>
      <c r="EU289" s="254"/>
      <c r="EV289" s="254"/>
      <c r="EW289" s="254"/>
      <c r="EY289" s="397">
        <v>39.909022239559683</v>
      </c>
      <c r="EZ289" s="226">
        <v>-0.28899432033133554</v>
      </c>
      <c r="FA289" s="397">
        <v>-1.8727583869357562</v>
      </c>
      <c r="FB289" s="226">
        <v>0.22479405149371509</v>
      </c>
      <c r="FC289" s="221">
        <v>-0.23413256828667173</v>
      </c>
      <c r="FD289" s="226">
        <v>-0.55632801899602413</v>
      </c>
      <c r="FE289" s="221">
        <v>4863.8882035819906</v>
      </c>
      <c r="FF289" s="226">
        <v>0.32438559740519562</v>
      </c>
      <c r="FG289" s="221">
        <v>-0.23622847130971003</v>
      </c>
      <c r="FH289" s="226">
        <v>0</v>
      </c>
      <c r="FI289" s="232"/>
      <c r="FJ289" s="393">
        <v>415</v>
      </c>
      <c r="FK289" s="430"/>
      <c r="FL289" s="468">
        <v>0.28171478565179353</v>
      </c>
      <c r="FM289" s="469">
        <v>0</v>
      </c>
      <c r="FN289" s="472">
        <v>12.762321376494604</v>
      </c>
      <c r="FO289" s="386">
        <v>19727.655892517261</v>
      </c>
      <c r="FQ289" s="390">
        <v>872.57</v>
      </c>
      <c r="FR289" s="391">
        <v>2992042.5300000003</v>
      </c>
      <c r="FS289" s="392">
        <v>3.5049114627324985E-3</v>
      </c>
      <c r="FT289" s="278">
        <v>56078.583403719975</v>
      </c>
      <c r="FV289" s="555">
        <v>0</v>
      </c>
      <c r="FW289" s="551">
        <v>0</v>
      </c>
      <c r="FX289" s="547">
        <v>16041</v>
      </c>
      <c r="FY289" s="545">
        <v>18143</v>
      </c>
      <c r="FZ289" s="555">
        <v>0</v>
      </c>
    </row>
    <row r="290" spans="1:182" x14ac:dyDescent="0.2">
      <c r="A290" s="65">
        <v>287</v>
      </c>
      <c r="B290" s="65">
        <v>889</v>
      </c>
      <c r="C290" s="66">
        <v>2629</v>
      </c>
      <c r="D290" s="67" t="s">
        <v>686</v>
      </c>
      <c r="E290" s="75"/>
      <c r="F290" s="220">
        <v>1946.3333333333333</v>
      </c>
      <c r="G290" s="220">
        <v>3922608.6666666665</v>
      </c>
      <c r="H290" s="214">
        <v>1.7772333333333332</v>
      </c>
      <c r="I290" s="220">
        <v>2208092.9035694511</v>
      </c>
      <c r="J290" s="220">
        <v>387550.66666666669</v>
      </c>
      <c r="K290" s="209">
        <v>0</v>
      </c>
      <c r="L290" s="216">
        <v>1.65</v>
      </c>
      <c r="M290" s="220">
        <v>3643353.2908895933</v>
      </c>
      <c r="N290" s="220">
        <v>395141.60000000003</v>
      </c>
      <c r="O290" s="220">
        <v>884.66666666666663</v>
      </c>
      <c r="P290" s="220">
        <v>4039379.5575562604</v>
      </c>
      <c r="Q290" s="221">
        <v>2075.379118456719</v>
      </c>
      <c r="R290" s="221">
        <v>2681.4037114060652</v>
      </c>
      <c r="S290" s="221">
        <v>77.39897985627978</v>
      </c>
      <c r="T290" s="381">
        <v>2075.379118456719</v>
      </c>
      <c r="U290" s="222">
        <v>2746.534559255173</v>
      </c>
      <c r="V290" s="222">
        <v>75.5635537686275</v>
      </c>
      <c r="W290" s="223">
        <v>436424.57044851879</v>
      </c>
      <c r="X290" s="224">
        <v>224.22909939125816</v>
      </c>
      <c r="Y290" s="225">
        <v>85.761357309456258</v>
      </c>
      <c r="Z290" s="223">
        <v>12455</v>
      </c>
      <c r="AA290" s="224">
        <v>6.3992121938688138</v>
      </c>
      <c r="AB290" s="226">
        <v>86.000008884623711</v>
      </c>
      <c r="AC290" s="227">
        <v>0</v>
      </c>
      <c r="AD290" s="228">
        <v>0</v>
      </c>
      <c r="AE290" s="229">
        <v>12455</v>
      </c>
      <c r="AF290" s="230">
        <v>6.3992121938688138</v>
      </c>
      <c r="AG290" s="231">
        <v>86.000008884623711</v>
      </c>
      <c r="AH290" s="223">
        <v>448879.57044851879</v>
      </c>
      <c r="AI290" s="224">
        <v>230.62831158512697</v>
      </c>
      <c r="AJ290" s="226">
        <v>86.000008884623711</v>
      </c>
      <c r="AK290" s="232">
        <v>0</v>
      </c>
      <c r="AL290" s="444">
        <v>0.30570303134098303</v>
      </c>
      <c r="AM290" s="232">
        <v>0</v>
      </c>
      <c r="AN290" s="232">
        <v>7.9801335845178976</v>
      </c>
      <c r="AO290" s="232">
        <v>0</v>
      </c>
      <c r="AP290" s="223">
        <v>0</v>
      </c>
      <c r="AQ290" s="224">
        <v>77.39897985627978</v>
      </c>
      <c r="AR290" s="224">
        <v>0</v>
      </c>
      <c r="AS290" s="233">
        <v>0</v>
      </c>
      <c r="AT290" s="234">
        <v>0</v>
      </c>
      <c r="AU290" s="254"/>
      <c r="AV290" s="227">
        <v>431.63</v>
      </c>
      <c r="AW290" s="227">
        <v>840095.85666666657</v>
      </c>
      <c r="AX290" s="516">
        <v>9.9286702001882225E-4</v>
      </c>
      <c r="AY290" s="517">
        <v>15637.655565296451</v>
      </c>
      <c r="AZ290" s="213"/>
      <c r="BA290" s="227">
        <v>78.502307520411492</v>
      </c>
      <c r="BB290" s="272">
        <v>0.63049944838553962</v>
      </c>
      <c r="BC290" s="221">
        <v>-2.2522134827837035</v>
      </c>
      <c r="BD290" s="272">
        <v>0.18102127497729756</v>
      </c>
      <c r="BE290" s="221">
        <v>6.3983060625196556E-3</v>
      </c>
      <c r="BF290" s="272">
        <v>-2.372562954260906E-2</v>
      </c>
      <c r="BG290" s="221">
        <v>792.95928881778809</v>
      </c>
      <c r="BH290" s="272">
        <v>-0.81372803037977715</v>
      </c>
      <c r="BI290" s="221">
        <v>0.4003807810500013</v>
      </c>
      <c r="BJ290" s="445">
        <v>0</v>
      </c>
      <c r="BL290" s="561">
        <v>309</v>
      </c>
      <c r="BM290" s="425"/>
      <c r="BN290" s="235">
        <v>1937</v>
      </c>
      <c r="BO290" s="302">
        <v>1.7907999999999999</v>
      </c>
      <c r="BP290" s="232">
        <v>1.7907999999999999</v>
      </c>
      <c r="BQ290" s="71">
        <v>309711790</v>
      </c>
      <c r="BR290" s="235">
        <v>2008</v>
      </c>
      <c r="BS290" s="302">
        <v>1.75</v>
      </c>
      <c r="BT290" s="232">
        <v>1.75</v>
      </c>
      <c r="BU290" s="71">
        <v>341709640</v>
      </c>
      <c r="BV290" s="235">
        <v>2023</v>
      </c>
      <c r="BW290" s="302">
        <v>1.75</v>
      </c>
      <c r="BX290" s="232">
        <v>1.75</v>
      </c>
      <c r="BY290" s="71">
        <v>343349350</v>
      </c>
      <c r="BZ290" s="463">
        <v>-28358</v>
      </c>
      <c r="CA290" s="235">
        <v>3706935</v>
      </c>
      <c r="CB290" s="235">
        <v>91300</v>
      </c>
      <c r="CC290" s="235">
        <v>-135928</v>
      </c>
      <c r="CD290" s="235">
        <v>-118</v>
      </c>
      <c r="CE290" s="235">
        <v>0</v>
      </c>
      <c r="CF290" s="235">
        <v>258623</v>
      </c>
      <c r="CG290" s="235">
        <v>20766</v>
      </c>
      <c r="CH290" s="235">
        <v>-19658</v>
      </c>
      <c r="CI290" s="235">
        <v>10819</v>
      </c>
      <c r="CJ290" s="235">
        <v>663</v>
      </c>
      <c r="CK290" s="235">
        <v>77334</v>
      </c>
      <c r="CL290" s="235">
        <v>32299</v>
      </c>
      <c r="CM290" s="235">
        <v>-4277</v>
      </c>
      <c r="CN290" s="235">
        <v>0</v>
      </c>
      <c r="CO290" s="235">
        <v>0</v>
      </c>
      <c r="CP290" s="235">
        <v>-8729</v>
      </c>
      <c r="CQ290" s="235">
        <v>99</v>
      </c>
      <c r="CR290" s="235">
        <v>-32</v>
      </c>
      <c r="CS290" s="235">
        <v>0</v>
      </c>
      <c r="CT290" s="235">
        <v>0</v>
      </c>
      <c r="CU290" s="235">
        <v>8090</v>
      </c>
      <c r="CV290" s="235">
        <v>0</v>
      </c>
      <c r="CW290" s="235">
        <v>4009828</v>
      </c>
      <c r="CX290" s="463">
        <v>-28421</v>
      </c>
      <c r="CY290" s="544">
        <v>3694699</v>
      </c>
      <c r="CZ290" s="544">
        <v>57679</v>
      </c>
      <c r="DA290" s="544">
        <v>-111493</v>
      </c>
      <c r="DB290" s="544">
        <v>-120</v>
      </c>
      <c r="DC290" s="544">
        <v>0</v>
      </c>
      <c r="DD290" s="544">
        <v>247006</v>
      </c>
      <c r="DE290" s="544">
        <v>18685</v>
      </c>
      <c r="DF290" s="544">
        <v>-17419</v>
      </c>
      <c r="DG290" s="544">
        <v>25689</v>
      </c>
      <c r="DH290" s="544">
        <v>1155</v>
      </c>
      <c r="DI290" s="544">
        <v>118849</v>
      </c>
      <c r="DJ290" s="544">
        <v>79480</v>
      </c>
      <c r="DK290" s="544">
        <v>-9427</v>
      </c>
      <c r="DL290" s="544">
        <v>0</v>
      </c>
      <c r="DM290" s="544">
        <v>0</v>
      </c>
      <c r="DN290" s="544">
        <v>951</v>
      </c>
      <c r="DO290" s="544">
        <v>213</v>
      </c>
      <c r="DP290" s="544">
        <v>0</v>
      </c>
      <c r="DQ290" s="544">
        <v>0</v>
      </c>
      <c r="DR290" s="544">
        <v>0</v>
      </c>
      <c r="DS290" s="544">
        <v>3133</v>
      </c>
      <c r="DT290" s="544">
        <v>0</v>
      </c>
      <c r="DU290" s="544">
        <v>4080659</v>
      </c>
      <c r="DV290" s="463">
        <v>-29685</v>
      </c>
      <c r="DW290" s="235">
        <v>4217810</v>
      </c>
      <c r="DX290" s="235">
        <v>70024</v>
      </c>
      <c r="DY290" s="235">
        <v>-229747</v>
      </c>
      <c r="DZ290" s="235">
        <v>-164</v>
      </c>
      <c r="EA290" s="235">
        <v>0</v>
      </c>
      <c r="EB290" s="235">
        <v>341722</v>
      </c>
      <c r="EC290" s="235">
        <v>18355</v>
      </c>
      <c r="ED290" s="235">
        <v>-24858</v>
      </c>
      <c r="EE290" s="235">
        <v>29068</v>
      </c>
      <c r="EF290" s="235">
        <v>425</v>
      </c>
      <c r="EG290" s="235">
        <v>111318</v>
      </c>
      <c r="EH290" s="235">
        <v>56624</v>
      </c>
      <c r="EI290" s="235">
        <v>-6483</v>
      </c>
      <c r="EJ290" s="235">
        <v>0</v>
      </c>
      <c r="EK290" s="235">
        <v>0</v>
      </c>
      <c r="EL290" s="235">
        <v>-612</v>
      </c>
      <c r="EM290" s="235">
        <v>206</v>
      </c>
      <c r="EN290" s="235">
        <v>-15</v>
      </c>
      <c r="EO290" s="235">
        <v>0</v>
      </c>
      <c r="EP290" s="235">
        <v>0</v>
      </c>
      <c r="EQ290" s="235">
        <v>6969</v>
      </c>
      <c r="ER290" s="235">
        <v>0</v>
      </c>
      <c r="ES290" s="235">
        <v>4560957</v>
      </c>
      <c r="ET290" s="254"/>
      <c r="EU290" s="254"/>
      <c r="EV290" s="254"/>
      <c r="EW290" s="254"/>
      <c r="EY290" s="397">
        <v>72.602536467489031</v>
      </c>
      <c r="EZ290" s="226">
        <v>0.48145629438291965</v>
      </c>
      <c r="FA290" s="397">
        <v>-1.1958320689450335</v>
      </c>
      <c r="FB290" s="226">
        <v>0.27221908900557551</v>
      </c>
      <c r="FC290" s="221">
        <v>-7.062581838047431E-3</v>
      </c>
      <c r="FD290" s="226">
        <v>7.7754633605147186E-3</v>
      </c>
      <c r="FE290" s="221">
        <v>866.79060950827659</v>
      </c>
      <c r="FF290" s="226">
        <v>-0.81489770186088284</v>
      </c>
      <c r="FG290" s="221">
        <v>0.39408713715247318</v>
      </c>
      <c r="FH290" s="226">
        <v>0</v>
      </c>
      <c r="FI290" s="232"/>
      <c r="FJ290" s="525">
        <v>309</v>
      </c>
      <c r="FK290" s="430"/>
      <c r="FL290" s="468">
        <v>0.29909517426273458</v>
      </c>
      <c r="FM290" s="469">
        <v>0</v>
      </c>
      <c r="FN290" s="472">
        <v>7.8076407506702417</v>
      </c>
      <c r="FO290" s="386">
        <v>0</v>
      </c>
      <c r="FQ290" s="390">
        <v>368.32</v>
      </c>
      <c r="FR290" s="391">
        <v>732711.2533333333</v>
      </c>
      <c r="FS290" s="392">
        <v>8.5830600498887127E-4</v>
      </c>
      <c r="FT290" s="278">
        <v>13732.89607982194</v>
      </c>
      <c r="FV290" s="555">
        <v>0</v>
      </c>
      <c r="FW290" s="551">
        <v>0</v>
      </c>
      <c r="FX290" s="547">
        <v>2654</v>
      </c>
      <c r="FY290" s="545">
        <v>2937</v>
      </c>
      <c r="FZ290" s="555">
        <v>0</v>
      </c>
    </row>
    <row r="291" spans="1:182" x14ac:dyDescent="0.2">
      <c r="A291" s="65">
        <v>288</v>
      </c>
      <c r="B291" s="65">
        <v>884</v>
      </c>
      <c r="C291" s="66">
        <v>2624</v>
      </c>
      <c r="D291" s="67" t="s">
        <v>176</v>
      </c>
      <c r="E291" s="75">
        <v>351</v>
      </c>
      <c r="F291" s="220">
        <v>2528</v>
      </c>
      <c r="G291" s="220">
        <v>5489012.666666667</v>
      </c>
      <c r="H291" s="214">
        <v>1.6000000000000003</v>
      </c>
      <c r="I291" s="220">
        <v>3430632.9166666665</v>
      </c>
      <c r="J291" s="220">
        <v>467423.33333333331</v>
      </c>
      <c r="K291" s="209">
        <v>0</v>
      </c>
      <c r="L291" s="216">
        <v>1.65</v>
      </c>
      <c r="M291" s="220">
        <v>5660544.3125</v>
      </c>
      <c r="N291" s="220">
        <v>578104.17666666675</v>
      </c>
      <c r="O291" s="220">
        <v>3251.6666666666665</v>
      </c>
      <c r="P291" s="220">
        <v>6241900.1558333337</v>
      </c>
      <c r="Q291" s="221">
        <v>2469.1060743011603</v>
      </c>
      <c r="R291" s="221">
        <v>2681.4037114060652</v>
      </c>
      <c r="S291" s="221">
        <v>92.082593299851112</v>
      </c>
      <c r="T291" s="381">
        <v>2469.1060743011603</v>
      </c>
      <c r="U291" s="222">
        <v>2746.534559255173</v>
      </c>
      <c r="V291" s="222">
        <v>89.89896253010383</v>
      </c>
      <c r="W291" s="223">
        <v>198574.71784244373</v>
      </c>
      <c r="X291" s="224">
        <v>78.550125728814763</v>
      </c>
      <c r="Y291" s="225">
        <v>95.012033778906215</v>
      </c>
      <c r="Z291" s="223">
        <v>0</v>
      </c>
      <c r="AA291" s="224">
        <v>0</v>
      </c>
      <c r="AB291" s="226">
        <v>95.012033778906215</v>
      </c>
      <c r="AC291" s="227">
        <v>0</v>
      </c>
      <c r="AD291" s="228">
        <v>0</v>
      </c>
      <c r="AE291" s="229">
        <v>0</v>
      </c>
      <c r="AF291" s="230">
        <v>0</v>
      </c>
      <c r="AG291" s="231">
        <v>95.012033778906215</v>
      </c>
      <c r="AH291" s="223">
        <v>198574.71784244373</v>
      </c>
      <c r="AI291" s="224">
        <v>78.550125728814763</v>
      </c>
      <c r="AJ291" s="226">
        <v>95.012033778906215</v>
      </c>
      <c r="AK291" s="232">
        <v>0</v>
      </c>
      <c r="AL291" s="444">
        <v>0.19303797468354431</v>
      </c>
      <c r="AM291" s="232">
        <v>0</v>
      </c>
      <c r="AN291" s="232">
        <v>5.806962025316456</v>
      </c>
      <c r="AO291" s="232">
        <v>0</v>
      </c>
      <c r="AP291" s="223">
        <v>0</v>
      </c>
      <c r="AQ291" s="224">
        <v>92.082593299851112</v>
      </c>
      <c r="AR291" s="224">
        <v>0</v>
      </c>
      <c r="AS291" s="233">
        <v>0</v>
      </c>
      <c r="AT291" s="234">
        <v>0</v>
      </c>
      <c r="AU291" s="254"/>
      <c r="AV291" s="221">
        <v>545.15</v>
      </c>
      <c r="AW291" s="221">
        <v>1378139.2</v>
      </c>
      <c r="AX291" s="271">
        <v>1.6287533735784647E-3</v>
      </c>
      <c r="AY291" s="298">
        <v>25652.86563386082</v>
      </c>
      <c r="AZ291" s="213"/>
      <c r="BA291" s="221">
        <v>66.981100041981563</v>
      </c>
      <c r="BB291" s="272">
        <v>0.35496638435070677</v>
      </c>
      <c r="BC291" s="221">
        <v>-8.2434079545817429</v>
      </c>
      <c r="BD291" s="272">
        <v>-0.40066141838016561</v>
      </c>
      <c r="BE291" s="221">
        <v>-7.9584378816682566E-2</v>
      </c>
      <c r="BF291" s="272">
        <v>-0.22107211818758268</v>
      </c>
      <c r="BG291" s="221">
        <v>2335.5592560694313</v>
      </c>
      <c r="BH291" s="272">
        <v>-0.37241479010408118</v>
      </c>
      <c r="BI291" s="221">
        <v>2.641190947175992E-2</v>
      </c>
      <c r="BJ291" s="445">
        <v>0</v>
      </c>
      <c r="BL291" s="412">
        <v>252</v>
      </c>
      <c r="BM291" s="425"/>
      <c r="BN291" s="235">
        <v>2506</v>
      </c>
      <c r="BO291" s="302">
        <v>1.6</v>
      </c>
      <c r="BP291" s="232">
        <v>1.6</v>
      </c>
      <c r="BQ291" s="71">
        <v>450637614</v>
      </c>
      <c r="BR291" s="235">
        <v>2549</v>
      </c>
      <c r="BS291" s="302">
        <v>1.6</v>
      </c>
      <c r="BT291" s="232">
        <v>1.6</v>
      </c>
      <c r="BU291" s="71">
        <v>487069510</v>
      </c>
      <c r="BV291" s="235">
        <v>2585</v>
      </c>
      <c r="BW291" s="302">
        <v>1.6</v>
      </c>
      <c r="BX291" s="232">
        <v>1.6</v>
      </c>
      <c r="BY291" s="71">
        <v>491326100</v>
      </c>
      <c r="BZ291" s="463">
        <v>-59252</v>
      </c>
      <c r="CA291" s="235">
        <v>4834243</v>
      </c>
      <c r="CB291" s="235">
        <v>122207</v>
      </c>
      <c r="CC291" s="235">
        <v>-205347</v>
      </c>
      <c r="CD291" s="235">
        <v>-99</v>
      </c>
      <c r="CE291" s="235">
        <v>0</v>
      </c>
      <c r="CF291" s="235">
        <v>383368</v>
      </c>
      <c r="CG291" s="235">
        <v>34131</v>
      </c>
      <c r="CH291" s="235">
        <v>-30874</v>
      </c>
      <c r="CI291" s="235">
        <v>59081</v>
      </c>
      <c r="CJ291" s="235">
        <v>593</v>
      </c>
      <c r="CK291" s="235">
        <v>154524</v>
      </c>
      <c r="CL291" s="235">
        <v>464643</v>
      </c>
      <c r="CM291" s="235">
        <v>-8957</v>
      </c>
      <c r="CN291" s="235">
        <v>0</v>
      </c>
      <c r="CO291" s="235">
        <v>0</v>
      </c>
      <c r="CP291" s="235">
        <v>6431</v>
      </c>
      <c r="CQ291" s="235">
        <v>744</v>
      </c>
      <c r="CR291" s="235">
        <v>-450</v>
      </c>
      <c r="CS291" s="235">
        <v>0</v>
      </c>
      <c r="CT291" s="235">
        <v>81</v>
      </c>
      <c r="CU291" s="235">
        <v>33379</v>
      </c>
      <c r="CV291" s="235">
        <v>0</v>
      </c>
      <c r="CW291" s="235">
        <v>5788446</v>
      </c>
      <c r="CX291" s="463">
        <v>-43899</v>
      </c>
      <c r="CY291" s="544">
        <v>4775842</v>
      </c>
      <c r="CZ291" s="544">
        <v>162927</v>
      </c>
      <c r="DA291" s="544">
        <v>-121043</v>
      </c>
      <c r="DB291" s="544">
        <v>-612</v>
      </c>
      <c r="DC291" s="544">
        <v>0</v>
      </c>
      <c r="DD291" s="544">
        <v>375641</v>
      </c>
      <c r="DE291" s="544">
        <v>33796</v>
      </c>
      <c r="DF291" s="544">
        <v>-17571</v>
      </c>
      <c r="DG291" s="544">
        <v>68182</v>
      </c>
      <c r="DH291" s="544">
        <v>1054</v>
      </c>
      <c r="DI291" s="544">
        <v>108947</v>
      </c>
      <c r="DJ291" s="544">
        <v>151095</v>
      </c>
      <c r="DK291" s="544">
        <v>-56169</v>
      </c>
      <c r="DL291" s="544">
        <v>0</v>
      </c>
      <c r="DM291" s="544">
        <v>0</v>
      </c>
      <c r="DN291" s="544">
        <v>2813</v>
      </c>
      <c r="DO291" s="544">
        <v>336</v>
      </c>
      <c r="DP291" s="544">
        <v>-973</v>
      </c>
      <c r="DQ291" s="544">
        <v>0</v>
      </c>
      <c r="DR291" s="544">
        <v>25</v>
      </c>
      <c r="DS291" s="544">
        <v>9142</v>
      </c>
      <c r="DT291" s="544">
        <v>0</v>
      </c>
      <c r="DU291" s="544">
        <v>5449533</v>
      </c>
      <c r="DV291" s="463">
        <v>-70467</v>
      </c>
      <c r="DW291" s="235">
        <v>5084526</v>
      </c>
      <c r="DX291" s="235">
        <v>214048</v>
      </c>
      <c r="DY291" s="235">
        <v>-135780</v>
      </c>
      <c r="DZ291" s="235">
        <v>-383</v>
      </c>
      <c r="EA291" s="235">
        <v>0</v>
      </c>
      <c r="EB291" s="235">
        <v>466019</v>
      </c>
      <c r="EC291" s="235">
        <v>41927</v>
      </c>
      <c r="ED291" s="235">
        <v>-28569</v>
      </c>
      <c r="EE291" s="235">
        <v>44200</v>
      </c>
      <c r="EF291" s="235">
        <v>1107</v>
      </c>
      <c r="EG291" s="235">
        <v>89224</v>
      </c>
      <c r="EH291" s="235">
        <v>263367</v>
      </c>
      <c r="EI291" s="235">
        <v>24219</v>
      </c>
      <c r="EJ291" s="235">
        <v>0</v>
      </c>
      <c r="EK291" s="235">
        <v>0</v>
      </c>
      <c r="EL291" s="235">
        <v>-269</v>
      </c>
      <c r="EM291" s="235">
        <v>871</v>
      </c>
      <c r="EN291" s="235">
        <v>-321</v>
      </c>
      <c r="EO291" s="235">
        <v>0</v>
      </c>
      <c r="EP291" s="235">
        <v>0</v>
      </c>
      <c r="EQ291" s="235">
        <v>11902</v>
      </c>
      <c r="ER291" s="235">
        <v>0</v>
      </c>
      <c r="ES291" s="235">
        <v>6005621</v>
      </c>
      <c r="ET291" s="254"/>
      <c r="EU291" s="254"/>
      <c r="EV291" s="254"/>
      <c r="EW291" s="254"/>
      <c r="EY291" s="397">
        <v>84.582121171606516</v>
      </c>
      <c r="EZ291" s="226">
        <v>0.76376545010604757</v>
      </c>
      <c r="FA291" s="397">
        <v>-1.0750920756491757</v>
      </c>
      <c r="FB291" s="226">
        <v>0.28067805796431572</v>
      </c>
      <c r="FC291" s="221">
        <v>-6.4534724231867678E-3</v>
      </c>
      <c r="FD291" s="226">
        <v>9.288656484066498E-3</v>
      </c>
      <c r="FE291" s="221">
        <v>2363.955551317601</v>
      </c>
      <c r="FF291" s="226">
        <v>-0.38816430986690764</v>
      </c>
      <c r="FG291" s="221">
        <v>0.36047411860533435</v>
      </c>
      <c r="FH291" s="226">
        <v>0</v>
      </c>
      <c r="FI291" s="232"/>
      <c r="FJ291" s="393">
        <v>252</v>
      </c>
      <c r="FK291" s="430"/>
      <c r="FL291" s="468">
        <v>0.19162303664921468</v>
      </c>
      <c r="FM291" s="469">
        <v>0</v>
      </c>
      <c r="FN291" s="472">
        <v>5.7643979057591626</v>
      </c>
      <c r="FO291" s="386">
        <v>0</v>
      </c>
      <c r="FQ291" s="390">
        <v>542.27</v>
      </c>
      <c r="FR291" s="391">
        <v>1380980.9333333331</v>
      </c>
      <c r="FS291" s="392">
        <v>1.6176962240757396E-3</v>
      </c>
      <c r="FT291" s="278">
        <v>25883.139585211833</v>
      </c>
      <c r="FV291" s="555">
        <v>0</v>
      </c>
      <c r="FW291" s="551">
        <v>0</v>
      </c>
      <c r="FX291" s="547">
        <v>9755</v>
      </c>
      <c r="FY291" s="545">
        <v>14765</v>
      </c>
      <c r="FZ291" s="555">
        <v>0</v>
      </c>
    </row>
    <row r="292" spans="1:182" x14ac:dyDescent="0.2">
      <c r="A292" s="65">
        <v>289</v>
      </c>
      <c r="B292" s="65">
        <v>958</v>
      </c>
      <c r="C292" s="66">
        <v>4408</v>
      </c>
      <c r="D292" s="67" t="s">
        <v>233</v>
      </c>
      <c r="E292" s="75"/>
      <c r="F292" s="220">
        <v>966</v>
      </c>
      <c r="G292" s="220">
        <v>1483228.6666666667</v>
      </c>
      <c r="H292" s="214">
        <v>1.88</v>
      </c>
      <c r="I292" s="220">
        <v>788951.41843971645</v>
      </c>
      <c r="J292" s="220">
        <v>131201.66666666666</v>
      </c>
      <c r="K292" s="209">
        <v>0</v>
      </c>
      <c r="L292" s="216">
        <v>1.65</v>
      </c>
      <c r="M292" s="220">
        <v>1301769.8404255321</v>
      </c>
      <c r="N292" s="220">
        <v>134919.28666666665</v>
      </c>
      <c r="O292" s="220">
        <v>719</v>
      </c>
      <c r="P292" s="220">
        <v>1437408.1270921987</v>
      </c>
      <c r="Q292" s="221">
        <v>1488.0001315654231</v>
      </c>
      <c r="R292" s="221">
        <v>2681.4037114060652</v>
      </c>
      <c r="S292" s="221">
        <v>55.493327067305017</v>
      </c>
      <c r="T292" s="381">
        <v>1488.0001315654231</v>
      </c>
      <c r="U292" s="222">
        <v>2746.534559255173</v>
      </c>
      <c r="V292" s="222">
        <v>54.177367859844104</v>
      </c>
      <c r="W292" s="223">
        <v>426546.30750664219</v>
      </c>
      <c r="X292" s="224">
        <v>441.55932454103748</v>
      </c>
      <c r="Y292" s="225">
        <v>71.960796052402145</v>
      </c>
      <c r="Z292" s="223">
        <v>363649</v>
      </c>
      <c r="AA292" s="224">
        <v>376.44824016563149</v>
      </c>
      <c r="AB292" s="226">
        <v>86.000018813387683</v>
      </c>
      <c r="AC292" s="227">
        <v>0</v>
      </c>
      <c r="AD292" s="228">
        <v>0</v>
      </c>
      <c r="AE292" s="229">
        <v>363649</v>
      </c>
      <c r="AF292" s="230">
        <v>376.44824016563149</v>
      </c>
      <c r="AG292" s="231">
        <v>86.000018813387683</v>
      </c>
      <c r="AH292" s="223">
        <v>790195.30750664219</v>
      </c>
      <c r="AI292" s="224">
        <v>818.00756470666897</v>
      </c>
      <c r="AJ292" s="226">
        <v>86.000018813387683</v>
      </c>
      <c r="AK292" s="232">
        <v>0</v>
      </c>
      <c r="AL292" s="444">
        <v>1.6521739130434783</v>
      </c>
      <c r="AM292" s="232">
        <v>67932.64240648078</v>
      </c>
      <c r="AN292" s="232">
        <v>35.496894409937887</v>
      </c>
      <c r="AO292" s="232">
        <v>180443.93596003624</v>
      </c>
      <c r="AP292" s="223">
        <v>248376.57836651703</v>
      </c>
      <c r="AQ292" s="224">
        <v>55.493327067305017</v>
      </c>
      <c r="AR292" s="224">
        <v>0</v>
      </c>
      <c r="AS292" s="233">
        <v>0</v>
      </c>
      <c r="AT292" s="234">
        <v>248376.57836651703</v>
      </c>
      <c r="AU292" s="254"/>
      <c r="AV292" s="221">
        <v>494.41</v>
      </c>
      <c r="AW292" s="221">
        <v>477600.06</v>
      </c>
      <c r="AX292" s="271">
        <v>5.6445147844737112E-4</v>
      </c>
      <c r="AY292" s="298">
        <v>8890.1107855460959</v>
      </c>
      <c r="AZ292" s="213"/>
      <c r="BA292" s="221">
        <v>12.226919962512723</v>
      </c>
      <c r="BB292" s="272">
        <v>-0.95449592975623498</v>
      </c>
      <c r="BC292" s="221">
        <v>-2.9054242613019525</v>
      </c>
      <c r="BD292" s="272">
        <v>0.11760129975079005</v>
      </c>
      <c r="BE292" s="221">
        <v>-0.34225463432276643</v>
      </c>
      <c r="BF292" s="272">
        <v>-0.82394992630011143</v>
      </c>
      <c r="BG292" s="221">
        <v>4556.8603470494718</v>
      </c>
      <c r="BH292" s="272">
        <v>0.26306401379791988</v>
      </c>
      <c r="BI292" s="221">
        <v>-0.48097714252586904</v>
      </c>
      <c r="BJ292" s="445">
        <v>0</v>
      </c>
      <c r="BL292" s="412">
        <v>44</v>
      </c>
      <c r="BM292" s="425"/>
      <c r="BN292" s="235">
        <v>967</v>
      </c>
      <c r="BO292" s="302">
        <v>1.88</v>
      </c>
      <c r="BP292" s="232">
        <v>1.88</v>
      </c>
      <c r="BQ292" s="71">
        <v>106933370</v>
      </c>
      <c r="BR292" s="235">
        <v>963</v>
      </c>
      <c r="BS292" s="302">
        <v>1.88</v>
      </c>
      <c r="BT292" s="232">
        <v>1.88</v>
      </c>
      <c r="BU292" s="71">
        <v>111679010</v>
      </c>
      <c r="BV292" s="235">
        <v>955</v>
      </c>
      <c r="BW292" s="302">
        <v>1.88</v>
      </c>
      <c r="BX292" s="232">
        <v>1.88</v>
      </c>
      <c r="BY292" s="71">
        <v>114147410</v>
      </c>
      <c r="BZ292" s="463">
        <v>-18119</v>
      </c>
      <c r="CA292" s="235">
        <v>1318847</v>
      </c>
      <c r="CB292" s="235">
        <v>17244</v>
      </c>
      <c r="CC292" s="235">
        <v>-73522</v>
      </c>
      <c r="CD292" s="235">
        <v>-40</v>
      </c>
      <c r="CE292" s="235">
        <v>0</v>
      </c>
      <c r="CF292" s="235">
        <v>118376</v>
      </c>
      <c r="CG292" s="235">
        <v>3840</v>
      </c>
      <c r="CH292" s="235">
        <v>-5544</v>
      </c>
      <c r="CI292" s="235">
        <v>4607</v>
      </c>
      <c r="CJ292" s="235">
        <v>185</v>
      </c>
      <c r="CK292" s="235">
        <v>70589</v>
      </c>
      <c r="CL292" s="235">
        <v>15699</v>
      </c>
      <c r="CM292" s="235">
        <v>-9</v>
      </c>
      <c r="CN292" s="235">
        <v>0</v>
      </c>
      <c r="CO292" s="235">
        <v>0</v>
      </c>
      <c r="CP292" s="235">
        <v>2139</v>
      </c>
      <c r="CQ292" s="235">
        <v>0</v>
      </c>
      <c r="CR292" s="235">
        <v>-205</v>
      </c>
      <c r="CS292" s="235">
        <v>0</v>
      </c>
      <c r="CT292" s="235">
        <v>26</v>
      </c>
      <c r="CU292" s="235">
        <v>777</v>
      </c>
      <c r="CV292" s="235">
        <v>0</v>
      </c>
      <c r="CW292" s="235">
        <v>1454890</v>
      </c>
      <c r="CX292" s="463">
        <v>-22539</v>
      </c>
      <c r="CY292" s="544">
        <v>1335103</v>
      </c>
      <c r="CZ292" s="544">
        <v>32994</v>
      </c>
      <c r="DA292" s="544">
        <v>-43614</v>
      </c>
      <c r="DB292" s="544">
        <v>-153</v>
      </c>
      <c r="DC292" s="544">
        <v>0</v>
      </c>
      <c r="DD292" s="544">
        <v>125413</v>
      </c>
      <c r="DE292" s="544">
        <v>5532</v>
      </c>
      <c r="DF292" s="544">
        <v>-7718</v>
      </c>
      <c r="DG292" s="544">
        <v>10335</v>
      </c>
      <c r="DH292" s="544">
        <v>231</v>
      </c>
      <c r="DI292" s="544">
        <v>59963</v>
      </c>
      <c r="DJ292" s="544">
        <v>1368</v>
      </c>
      <c r="DK292" s="544">
        <v>-67</v>
      </c>
      <c r="DL292" s="544">
        <v>0</v>
      </c>
      <c r="DM292" s="544">
        <v>0</v>
      </c>
      <c r="DN292" s="544">
        <v>-355</v>
      </c>
      <c r="DO292" s="544">
        <v>17</v>
      </c>
      <c r="DP292" s="544">
        <v>-319</v>
      </c>
      <c r="DQ292" s="544">
        <v>0</v>
      </c>
      <c r="DR292" s="544">
        <v>72</v>
      </c>
      <c r="DS292" s="544">
        <v>2136</v>
      </c>
      <c r="DT292" s="544">
        <v>0</v>
      </c>
      <c r="DU292" s="544">
        <v>1498399</v>
      </c>
      <c r="DV292" s="463">
        <v>-14195</v>
      </c>
      <c r="DW292" s="235">
        <v>1474914</v>
      </c>
      <c r="DX292" s="235">
        <v>28937</v>
      </c>
      <c r="DY292" s="235">
        <v>-57030</v>
      </c>
      <c r="DZ292" s="235">
        <v>-322</v>
      </c>
      <c r="EA292" s="235">
        <v>0</v>
      </c>
      <c r="EB292" s="235">
        <v>145888</v>
      </c>
      <c r="EC292" s="235">
        <v>7034</v>
      </c>
      <c r="ED292" s="235">
        <v>-10262</v>
      </c>
      <c r="EE292" s="235">
        <v>10327</v>
      </c>
      <c r="EF292" s="235">
        <v>296</v>
      </c>
      <c r="EG292" s="235">
        <v>91016</v>
      </c>
      <c r="EH292" s="235">
        <v>2740</v>
      </c>
      <c r="EI292" s="235">
        <v>-437</v>
      </c>
      <c r="EJ292" s="235">
        <v>0</v>
      </c>
      <c r="EK292" s="235">
        <v>0</v>
      </c>
      <c r="EL292" s="235">
        <v>-160</v>
      </c>
      <c r="EM292" s="235">
        <v>4</v>
      </c>
      <c r="EN292" s="235">
        <v>-35</v>
      </c>
      <c r="EO292" s="235">
        <v>0</v>
      </c>
      <c r="EP292" s="235">
        <v>0</v>
      </c>
      <c r="EQ292" s="235">
        <v>6577</v>
      </c>
      <c r="ER292" s="235">
        <v>0</v>
      </c>
      <c r="ES292" s="235">
        <v>1685292</v>
      </c>
      <c r="ET292" s="254"/>
      <c r="EU292" s="254"/>
      <c r="EV292" s="254"/>
      <c r="EW292" s="254"/>
      <c r="EY292" s="397">
        <v>11.006652303961959</v>
      </c>
      <c r="EZ292" s="226">
        <v>-0.97010337848688699</v>
      </c>
      <c r="FA292" s="397">
        <v>-2.3433510477576847</v>
      </c>
      <c r="FB292" s="226">
        <v>0.19182462188351634</v>
      </c>
      <c r="FC292" s="221">
        <v>-0.33980674465275479</v>
      </c>
      <c r="FD292" s="226">
        <v>-0.81885135735344206</v>
      </c>
      <c r="FE292" s="221">
        <v>4643.664282417024</v>
      </c>
      <c r="FF292" s="226">
        <v>0.26161569259873596</v>
      </c>
      <c r="FG292" s="221">
        <v>-0.46468645163888722</v>
      </c>
      <c r="FH292" s="226">
        <v>0</v>
      </c>
      <c r="FI292" s="232"/>
      <c r="FJ292" s="393">
        <v>44</v>
      </c>
      <c r="FK292" s="430"/>
      <c r="FL292" s="468">
        <v>1.6596187175043329</v>
      </c>
      <c r="FM292" s="469">
        <v>68243.280770416066</v>
      </c>
      <c r="FN292" s="472">
        <v>35.656845753899482</v>
      </c>
      <c r="FO292" s="386">
        <v>178789.84624554162</v>
      </c>
      <c r="FQ292" s="390">
        <v>491.44</v>
      </c>
      <c r="FR292" s="391">
        <v>472601.46666666667</v>
      </c>
      <c r="FS292" s="392">
        <v>5.5361054571112349E-4</v>
      </c>
      <c r="FT292" s="278">
        <v>8857.7687313779752</v>
      </c>
      <c r="FV292" s="555">
        <v>0</v>
      </c>
      <c r="FW292" s="551">
        <v>0</v>
      </c>
      <c r="FX292" s="547">
        <v>2157</v>
      </c>
      <c r="FY292" s="545">
        <v>3102</v>
      </c>
      <c r="FZ292" s="555">
        <v>0</v>
      </c>
    </row>
    <row r="293" spans="1:182" x14ac:dyDescent="0.2">
      <c r="A293" s="65">
        <v>290</v>
      </c>
      <c r="B293" s="65">
        <v>446</v>
      </c>
      <c r="C293" s="66">
        <v>6116</v>
      </c>
      <c r="D293" s="67" t="s">
        <v>321</v>
      </c>
      <c r="E293" s="75"/>
      <c r="F293" s="220">
        <v>4497</v>
      </c>
      <c r="G293" s="220">
        <v>9978821</v>
      </c>
      <c r="H293" s="214">
        <v>1.9400000000000002</v>
      </c>
      <c r="I293" s="220">
        <v>5143722.1649484532</v>
      </c>
      <c r="J293" s="220">
        <v>730191.33333333337</v>
      </c>
      <c r="K293" s="209">
        <v>0</v>
      </c>
      <c r="L293" s="216">
        <v>1.65</v>
      </c>
      <c r="M293" s="220">
        <v>8487141.5721649472</v>
      </c>
      <c r="N293" s="220">
        <v>679785.65666666673</v>
      </c>
      <c r="O293" s="220">
        <v>11109</v>
      </c>
      <c r="P293" s="220">
        <v>9178036.2288316153</v>
      </c>
      <c r="Q293" s="221">
        <v>2040.9242225553958</v>
      </c>
      <c r="R293" s="221">
        <v>2681.4037114060652</v>
      </c>
      <c r="S293" s="221">
        <v>76.114022438090188</v>
      </c>
      <c r="T293" s="381">
        <v>2040.9242225553958</v>
      </c>
      <c r="U293" s="222">
        <v>2746.534559255173</v>
      </c>
      <c r="V293" s="222">
        <v>74.309067609506783</v>
      </c>
      <c r="W293" s="223">
        <v>1065687.4167037406</v>
      </c>
      <c r="X293" s="224">
        <v>236.97741087474773</v>
      </c>
      <c r="Y293" s="225">
        <v>84.951834135996833</v>
      </c>
      <c r="Z293" s="223">
        <v>126391</v>
      </c>
      <c r="AA293" s="224">
        <v>28.105625972870804</v>
      </c>
      <c r="AB293" s="226">
        <v>86.000002520836304</v>
      </c>
      <c r="AC293" s="227">
        <v>0</v>
      </c>
      <c r="AD293" s="228">
        <v>0</v>
      </c>
      <c r="AE293" s="229">
        <v>126391</v>
      </c>
      <c r="AF293" s="230">
        <v>28.105625972870804</v>
      </c>
      <c r="AG293" s="231">
        <v>86.000002520836304</v>
      </c>
      <c r="AH293" s="223">
        <v>1192078.4167037406</v>
      </c>
      <c r="AI293" s="224">
        <v>265.08303684761853</v>
      </c>
      <c r="AJ293" s="226">
        <v>86.000002520836304</v>
      </c>
      <c r="AK293" s="232">
        <v>0</v>
      </c>
      <c r="AL293" s="444">
        <v>0.55214587502779633</v>
      </c>
      <c r="AM293" s="232">
        <v>0</v>
      </c>
      <c r="AN293" s="232">
        <v>10.10651545474761</v>
      </c>
      <c r="AO293" s="232">
        <v>0</v>
      </c>
      <c r="AP293" s="223">
        <v>0</v>
      </c>
      <c r="AQ293" s="224">
        <v>76.114022438090188</v>
      </c>
      <c r="AR293" s="224">
        <v>0</v>
      </c>
      <c r="AS293" s="233">
        <v>0</v>
      </c>
      <c r="AT293" s="234">
        <v>0</v>
      </c>
      <c r="AU293" s="254"/>
      <c r="AV293" s="221">
        <v>1086.96</v>
      </c>
      <c r="AW293" s="221">
        <v>4888059.12</v>
      </c>
      <c r="AX293" s="271">
        <v>5.7769511105634193E-3</v>
      </c>
      <c r="AY293" s="298">
        <v>90986.979991373853</v>
      </c>
      <c r="AZ293" s="213"/>
      <c r="BA293" s="221">
        <v>46.397182809147033</v>
      </c>
      <c r="BB293" s="272">
        <v>-0.13730404786055272</v>
      </c>
      <c r="BC293" s="221">
        <v>-6.0081219477299648</v>
      </c>
      <c r="BD293" s="272">
        <v>-0.18363838716155534</v>
      </c>
      <c r="BE293" s="221">
        <v>1.5575910134827231E-2</v>
      </c>
      <c r="BF293" s="272">
        <v>-2.6612961784179385E-3</v>
      </c>
      <c r="BG293" s="221">
        <v>4188.5691950792279</v>
      </c>
      <c r="BH293" s="272">
        <v>0.15770179086825775</v>
      </c>
      <c r="BI293" s="221">
        <v>-0.12032638051719594</v>
      </c>
      <c r="BJ293" s="445">
        <v>0</v>
      </c>
      <c r="BL293" s="412">
        <v>531.25</v>
      </c>
      <c r="BM293" s="425"/>
      <c r="BN293" s="235">
        <v>4498</v>
      </c>
      <c r="BO293" s="302">
        <v>1.94</v>
      </c>
      <c r="BP293" s="232">
        <v>1.94</v>
      </c>
      <c r="BQ293" s="71">
        <v>527949480</v>
      </c>
      <c r="BR293" s="235">
        <v>4522</v>
      </c>
      <c r="BS293" s="302">
        <v>1.94</v>
      </c>
      <c r="BT293" s="232">
        <v>1.94</v>
      </c>
      <c r="BU293" s="71">
        <v>588162940</v>
      </c>
      <c r="BV293" s="235">
        <v>4548</v>
      </c>
      <c r="BW293" s="302">
        <v>1.94</v>
      </c>
      <c r="BX293" s="232">
        <v>1.94</v>
      </c>
      <c r="BY293" s="71">
        <v>607588670</v>
      </c>
      <c r="BZ293" s="463">
        <v>-116441</v>
      </c>
      <c r="CA293" s="235">
        <v>8072784</v>
      </c>
      <c r="CB293" s="235">
        <v>84496</v>
      </c>
      <c r="CC293" s="235">
        <v>-162253</v>
      </c>
      <c r="CD293" s="235">
        <v>-1441</v>
      </c>
      <c r="CE293" s="235">
        <v>0</v>
      </c>
      <c r="CF293" s="235">
        <v>510539</v>
      </c>
      <c r="CG293" s="235">
        <v>18004</v>
      </c>
      <c r="CH293" s="235">
        <v>-20163</v>
      </c>
      <c r="CI293" s="235">
        <v>122647</v>
      </c>
      <c r="CJ293" s="235">
        <v>268824</v>
      </c>
      <c r="CK293" s="235">
        <v>754558</v>
      </c>
      <c r="CL293" s="235">
        <v>242832</v>
      </c>
      <c r="CM293" s="235">
        <v>-15713</v>
      </c>
      <c r="CN293" s="235">
        <v>0</v>
      </c>
      <c r="CO293" s="235">
        <v>0</v>
      </c>
      <c r="CP293" s="235">
        <v>20536</v>
      </c>
      <c r="CQ293" s="235">
        <v>8589</v>
      </c>
      <c r="CR293" s="235">
        <v>-290</v>
      </c>
      <c r="CS293" s="235">
        <v>0</v>
      </c>
      <c r="CT293" s="235">
        <v>996</v>
      </c>
      <c r="CU293" s="235">
        <v>24482</v>
      </c>
      <c r="CV293" s="235">
        <v>0</v>
      </c>
      <c r="CW293" s="235">
        <v>9812986</v>
      </c>
      <c r="CX293" s="463">
        <v>-82446</v>
      </c>
      <c r="CY293" s="544">
        <v>8886526</v>
      </c>
      <c r="CZ293" s="544">
        <v>124183</v>
      </c>
      <c r="DA293" s="544">
        <v>-124559</v>
      </c>
      <c r="DB293" s="544">
        <v>-1630</v>
      </c>
      <c r="DC293" s="544">
        <v>0</v>
      </c>
      <c r="DD293" s="544">
        <v>528718</v>
      </c>
      <c r="DE293" s="544">
        <v>21864</v>
      </c>
      <c r="DF293" s="544">
        <v>-15329</v>
      </c>
      <c r="DG293" s="544">
        <v>122238</v>
      </c>
      <c r="DH293" s="544">
        <v>305626</v>
      </c>
      <c r="DI293" s="544">
        <v>511219</v>
      </c>
      <c r="DJ293" s="544">
        <v>51951</v>
      </c>
      <c r="DK293" s="544">
        <v>-335</v>
      </c>
      <c r="DL293" s="544">
        <v>0</v>
      </c>
      <c r="DM293" s="544">
        <v>0</v>
      </c>
      <c r="DN293" s="544">
        <v>8632</v>
      </c>
      <c r="DO293" s="544">
        <v>5648</v>
      </c>
      <c r="DP293" s="544">
        <v>-79</v>
      </c>
      <c r="DQ293" s="544">
        <v>0</v>
      </c>
      <c r="DR293" s="544">
        <v>-53</v>
      </c>
      <c r="DS293" s="544">
        <v>28885</v>
      </c>
      <c r="DT293" s="544">
        <v>0</v>
      </c>
      <c r="DU293" s="544">
        <v>10371059</v>
      </c>
      <c r="DV293" s="463">
        <v>-189412</v>
      </c>
      <c r="DW293" s="235">
        <v>8922263</v>
      </c>
      <c r="DX293" s="235">
        <v>117859</v>
      </c>
      <c r="DY293" s="235">
        <v>-79568</v>
      </c>
      <c r="DZ293" s="235">
        <v>-1836</v>
      </c>
      <c r="EA293" s="235">
        <v>0</v>
      </c>
      <c r="EB293" s="235">
        <v>637920</v>
      </c>
      <c r="EC293" s="235">
        <v>24774</v>
      </c>
      <c r="ED293" s="235">
        <v>-13222</v>
      </c>
      <c r="EE293" s="235">
        <v>121068</v>
      </c>
      <c r="EF293" s="235">
        <v>310591</v>
      </c>
      <c r="EG293" s="235">
        <v>527622</v>
      </c>
      <c r="EH293" s="235">
        <v>81358</v>
      </c>
      <c r="EI293" s="235">
        <v>-487</v>
      </c>
      <c r="EJ293" s="235">
        <v>0</v>
      </c>
      <c r="EK293" s="235">
        <v>0</v>
      </c>
      <c r="EL293" s="235">
        <v>1142</v>
      </c>
      <c r="EM293" s="235">
        <v>5491</v>
      </c>
      <c r="EN293" s="235">
        <v>-67</v>
      </c>
      <c r="EO293" s="235">
        <v>0</v>
      </c>
      <c r="EP293" s="235">
        <v>0</v>
      </c>
      <c r="EQ293" s="235">
        <v>29188</v>
      </c>
      <c r="ER293" s="235">
        <v>0</v>
      </c>
      <c r="ES293" s="235">
        <v>10494684</v>
      </c>
      <c r="ET293" s="254"/>
      <c r="EU293" s="254"/>
      <c r="EV293" s="254"/>
      <c r="EW293" s="254"/>
      <c r="EY293" s="397">
        <v>46.563666418737974</v>
      </c>
      <c r="EZ293" s="226">
        <v>-0.13217194073616167</v>
      </c>
      <c r="FA293" s="397">
        <v>-8.7347427885291342</v>
      </c>
      <c r="FB293" s="226">
        <v>-0.25595231484246106</v>
      </c>
      <c r="FC293" s="221">
        <v>-0.10643151396924305</v>
      </c>
      <c r="FD293" s="226">
        <v>-0.2390839368180315</v>
      </c>
      <c r="FE293" s="221">
        <v>4347.4186506040905</v>
      </c>
      <c r="FF293" s="226">
        <v>0.17717749891905007</v>
      </c>
      <c r="FG293" s="221">
        <v>-0.20109642282892609</v>
      </c>
      <c r="FH293" s="226">
        <v>0</v>
      </c>
      <c r="FI293" s="232"/>
      <c r="FJ293" s="393">
        <v>531.25</v>
      </c>
      <c r="FK293" s="430"/>
      <c r="FL293" s="468">
        <v>0.54901238207547165</v>
      </c>
      <c r="FM293" s="469">
        <v>0</v>
      </c>
      <c r="FN293" s="472">
        <v>10.049159787735848</v>
      </c>
      <c r="FO293" s="386">
        <v>0</v>
      </c>
      <c r="FQ293" s="390">
        <v>1106.1400000000001</v>
      </c>
      <c r="FR293" s="391">
        <v>5002702.5066666678</v>
      </c>
      <c r="FS293" s="392">
        <v>5.8602206300378372E-3</v>
      </c>
      <c r="FT293" s="278">
        <v>93763.5300806054</v>
      </c>
      <c r="FV293" s="555">
        <v>0</v>
      </c>
      <c r="FW293" s="551">
        <v>0</v>
      </c>
      <c r="FX293" s="547">
        <v>33327</v>
      </c>
      <c r="FY293" s="545">
        <v>37850</v>
      </c>
      <c r="FZ293" s="555">
        <v>0</v>
      </c>
    </row>
    <row r="294" spans="1:182" x14ac:dyDescent="0.2">
      <c r="A294" s="65">
        <v>291</v>
      </c>
      <c r="B294" s="65">
        <v>500</v>
      </c>
      <c r="C294" s="66">
        <v>5410</v>
      </c>
      <c r="D294" s="67" t="s">
        <v>283</v>
      </c>
      <c r="E294" s="75"/>
      <c r="F294" s="220">
        <v>437.66666666666669</v>
      </c>
      <c r="G294" s="220">
        <v>653322.33333333337</v>
      </c>
      <c r="H294" s="214">
        <v>1.2</v>
      </c>
      <c r="I294" s="220">
        <v>544435.27777777787</v>
      </c>
      <c r="J294" s="220">
        <v>59036.333333333336</v>
      </c>
      <c r="K294" s="209">
        <v>0</v>
      </c>
      <c r="L294" s="216">
        <v>1.65</v>
      </c>
      <c r="M294" s="220">
        <v>898318.20833333337</v>
      </c>
      <c r="N294" s="220">
        <v>73450.340000000011</v>
      </c>
      <c r="O294" s="220">
        <v>27</v>
      </c>
      <c r="P294" s="220">
        <v>971795.54833333334</v>
      </c>
      <c r="Q294" s="221">
        <v>2220.4011005331304</v>
      </c>
      <c r="R294" s="221">
        <v>2681.4037114060652</v>
      </c>
      <c r="S294" s="221">
        <v>82.807415052349725</v>
      </c>
      <c r="T294" s="381">
        <v>2220.4011005331304</v>
      </c>
      <c r="U294" s="222">
        <v>2746.534559255173</v>
      </c>
      <c r="V294" s="222">
        <v>80.843734263270164</v>
      </c>
      <c r="W294" s="223">
        <v>74653.226129393515</v>
      </c>
      <c r="X294" s="224">
        <v>170.57096602298594</v>
      </c>
      <c r="Y294" s="225">
        <v>89.168671482980329</v>
      </c>
      <c r="Z294" s="223">
        <v>0</v>
      </c>
      <c r="AA294" s="224">
        <v>0</v>
      </c>
      <c r="AB294" s="226">
        <v>89.168671482980329</v>
      </c>
      <c r="AC294" s="227">
        <v>0</v>
      </c>
      <c r="AD294" s="228">
        <v>0</v>
      </c>
      <c r="AE294" s="229">
        <v>0</v>
      </c>
      <c r="AF294" s="230">
        <v>0</v>
      </c>
      <c r="AG294" s="231">
        <v>89.168671482980329</v>
      </c>
      <c r="AH294" s="223">
        <v>74653.226129393515</v>
      </c>
      <c r="AI294" s="224">
        <v>170.57096602298594</v>
      </c>
      <c r="AJ294" s="226">
        <v>89.168671482980329</v>
      </c>
      <c r="AK294" s="232">
        <v>0</v>
      </c>
      <c r="AL294" s="444">
        <v>1.0830159939070829</v>
      </c>
      <c r="AM294" s="232">
        <v>14242.067234315906</v>
      </c>
      <c r="AN294" s="232">
        <v>34.68849961919269</v>
      </c>
      <c r="AO294" s="232">
        <v>78906.730629109254</v>
      </c>
      <c r="AP294" s="223">
        <v>93148.797863425163</v>
      </c>
      <c r="AQ294" s="224">
        <v>82.807415052349725</v>
      </c>
      <c r="AR294" s="224">
        <v>0</v>
      </c>
      <c r="AS294" s="233">
        <v>0</v>
      </c>
      <c r="AT294" s="234">
        <v>93148.797863425163</v>
      </c>
      <c r="AU294" s="254"/>
      <c r="AV294" s="221">
        <v>303.12</v>
      </c>
      <c r="AW294" s="221">
        <v>132665.52000000002</v>
      </c>
      <c r="AX294" s="271">
        <v>1.5679070246136335E-4</v>
      </c>
      <c r="AY294" s="298">
        <v>2469.4535637664726</v>
      </c>
      <c r="AZ294" s="213"/>
      <c r="BA294" s="221">
        <v>34.522261780707417</v>
      </c>
      <c r="BB294" s="272">
        <v>-0.42129627543421361</v>
      </c>
      <c r="BC294" s="221">
        <v>-85.979544951740266</v>
      </c>
      <c r="BD294" s="272">
        <v>-7.9480321059054271</v>
      </c>
      <c r="BE294" s="221">
        <v>-0.1247273842686956</v>
      </c>
      <c r="BF294" s="272">
        <v>-0.32468383519027622</v>
      </c>
      <c r="BG294" s="221">
        <v>9553.5467927283171</v>
      </c>
      <c r="BH294" s="272">
        <v>1.6925362896938421</v>
      </c>
      <c r="BI294" s="221">
        <v>-2.5966371265559398</v>
      </c>
      <c r="BJ294" s="445">
        <v>71.188366182567123</v>
      </c>
      <c r="BL294" s="412">
        <v>0</v>
      </c>
      <c r="BM294" s="425"/>
      <c r="BN294" s="235">
        <v>430</v>
      </c>
      <c r="BO294" s="302">
        <v>1.2</v>
      </c>
      <c r="BP294" s="232">
        <v>1.2</v>
      </c>
      <c r="BQ294" s="71">
        <v>56666570</v>
      </c>
      <c r="BR294" s="235">
        <v>443</v>
      </c>
      <c r="BS294" s="302">
        <v>1.2</v>
      </c>
      <c r="BT294" s="232">
        <v>1.2</v>
      </c>
      <c r="BU294" s="71">
        <v>63026300</v>
      </c>
      <c r="BV294" s="235">
        <v>446</v>
      </c>
      <c r="BW294" s="302">
        <v>1.2</v>
      </c>
      <c r="BX294" s="232">
        <v>1.2</v>
      </c>
      <c r="BY294" s="71">
        <v>65563420</v>
      </c>
      <c r="BZ294" s="463">
        <v>-372</v>
      </c>
      <c r="CA294" s="235">
        <v>540494</v>
      </c>
      <c r="CB294" s="235">
        <v>3914</v>
      </c>
      <c r="CC294" s="235">
        <v>-7988</v>
      </c>
      <c r="CD294" s="235">
        <v>-11</v>
      </c>
      <c r="CE294" s="235">
        <v>0</v>
      </c>
      <c r="CF294" s="235">
        <v>70452</v>
      </c>
      <c r="CG294" s="235">
        <v>2184</v>
      </c>
      <c r="CH294" s="235">
        <v>-1606</v>
      </c>
      <c r="CI294" s="235">
        <v>43810</v>
      </c>
      <c r="CJ294" s="235">
        <v>158</v>
      </c>
      <c r="CK294" s="235">
        <v>7127</v>
      </c>
      <c r="CL294" s="235">
        <v>7352</v>
      </c>
      <c r="CM294" s="235">
        <v>0</v>
      </c>
      <c r="CN294" s="235">
        <v>0</v>
      </c>
      <c r="CO294" s="235">
        <v>0</v>
      </c>
      <c r="CP294" s="235">
        <v>86</v>
      </c>
      <c r="CQ294" s="235">
        <v>71</v>
      </c>
      <c r="CR294" s="235">
        <v>-80</v>
      </c>
      <c r="CS294" s="235">
        <v>0</v>
      </c>
      <c r="CT294" s="235">
        <v>0</v>
      </c>
      <c r="CU294" s="235">
        <v>4577</v>
      </c>
      <c r="CV294" s="235">
        <v>0</v>
      </c>
      <c r="CW294" s="235">
        <v>670168</v>
      </c>
      <c r="CX294" s="463">
        <v>-225</v>
      </c>
      <c r="CY294" s="544">
        <v>567363</v>
      </c>
      <c r="CZ294" s="544">
        <v>2637</v>
      </c>
      <c r="DA294" s="544">
        <v>-9383</v>
      </c>
      <c r="DB294" s="544">
        <v>-14</v>
      </c>
      <c r="DC294" s="544">
        <v>0</v>
      </c>
      <c r="DD294" s="544">
        <v>66809</v>
      </c>
      <c r="DE294" s="544">
        <v>1408</v>
      </c>
      <c r="DF294" s="544">
        <v>-1724</v>
      </c>
      <c r="DG294" s="544">
        <v>44952</v>
      </c>
      <c r="DH294" s="544">
        <v>254</v>
      </c>
      <c r="DI294" s="544">
        <v>-1365</v>
      </c>
      <c r="DJ294" s="544">
        <v>2934</v>
      </c>
      <c r="DK294" s="544">
        <v>0</v>
      </c>
      <c r="DL294" s="544">
        <v>0</v>
      </c>
      <c r="DM294" s="544">
        <v>0</v>
      </c>
      <c r="DN294" s="544">
        <v>176</v>
      </c>
      <c r="DO294" s="544">
        <v>13</v>
      </c>
      <c r="DP294" s="544">
        <v>-34</v>
      </c>
      <c r="DQ294" s="544">
        <v>0</v>
      </c>
      <c r="DR294" s="544">
        <v>0</v>
      </c>
      <c r="DS294" s="544">
        <v>13355</v>
      </c>
      <c r="DT294" s="544">
        <v>0</v>
      </c>
      <c r="DU294" s="544">
        <v>687156</v>
      </c>
      <c r="DV294" s="463">
        <v>-1575</v>
      </c>
      <c r="DW294" s="235">
        <v>636706</v>
      </c>
      <c r="DX294" s="235">
        <v>3930</v>
      </c>
      <c r="DY294" s="235">
        <v>-6228</v>
      </c>
      <c r="DZ294" s="235">
        <v>-12</v>
      </c>
      <c r="EA294" s="235">
        <v>0</v>
      </c>
      <c r="EB294" s="235">
        <v>82893</v>
      </c>
      <c r="EC294" s="235">
        <v>1621</v>
      </c>
      <c r="ED294" s="235">
        <v>-2162</v>
      </c>
      <c r="EE294" s="235">
        <v>20545</v>
      </c>
      <c r="EF294" s="235">
        <v>276</v>
      </c>
      <c r="EG294" s="235">
        <v>2606</v>
      </c>
      <c r="EH294" s="235">
        <v>3846</v>
      </c>
      <c r="EI294" s="235">
        <v>0</v>
      </c>
      <c r="EJ294" s="235">
        <v>0</v>
      </c>
      <c r="EK294" s="235">
        <v>0</v>
      </c>
      <c r="EL294" s="235">
        <v>-3</v>
      </c>
      <c r="EM294" s="235">
        <v>9</v>
      </c>
      <c r="EN294" s="235">
        <v>0</v>
      </c>
      <c r="EO294" s="235">
        <v>0</v>
      </c>
      <c r="EP294" s="235">
        <v>0</v>
      </c>
      <c r="EQ294" s="235">
        <v>3586</v>
      </c>
      <c r="ER294" s="235">
        <v>0</v>
      </c>
      <c r="ES294" s="235">
        <v>746038</v>
      </c>
      <c r="ET294" s="254"/>
      <c r="EU294" s="254"/>
      <c r="EV294" s="254"/>
      <c r="EW294" s="254"/>
      <c r="EY294" s="397">
        <v>31.32607139716961</v>
      </c>
      <c r="EZ294" s="226">
        <v>-0.4912588950870389</v>
      </c>
      <c r="FA294" s="397">
        <v>-144.25373137645343</v>
      </c>
      <c r="FB294" s="226">
        <v>-9.7503285069641166</v>
      </c>
      <c r="FC294" s="221">
        <v>-0.1255084212825163</v>
      </c>
      <c r="FD294" s="226">
        <v>-0.28647615283177214</v>
      </c>
      <c r="FE294" s="221">
        <v>9858.4714353509371</v>
      </c>
      <c r="FF294" s="226">
        <v>1.7479798752095166</v>
      </c>
      <c r="FG294" s="221">
        <v>-3.0690108575231112</v>
      </c>
      <c r="FH294" s="226">
        <v>100</v>
      </c>
      <c r="FI294" s="232"/>
      <c r="FJ294" s="393">
        <v>0</v>
      </c>
      <c r="FK294" s="430"/>
      <c r="FL294" s="468">
        <v>1.0780894617134191</v>
      </c>
      <c r="FM294" s="469">
        <v>14337.34003095687</v>
      </c>
      <c r="FN294" s="472">
        <v>34.53070507960576</v>
      </c>
      <c r="FO294" s="386">
        <v>77845.064084688333</v>
      </c>
      <c r="FQ294" s="390">
        <v>402.31</v>
      </c>
      <c r="FR294" s="391">
        <v>176882.29666666666</v>
      </c>
      <c r="FS294" s="392">
        <v>2.0720186391917707E-4</v>
      </c>
      <c r="FT294" s="278">
        <v>3315.2298227068331</v>
      </c>
      <c r="FV294" s="555">
        <v>0</v>
      </c>
      <c r="FW294" s="551">
        <v>0</v>
      </c>
      <c r="FX294" s="547">
        <v>81</v>
      </c>
      <c r="FY294" s="545">
        <v>197</v>
      </c>
      <c r="FZ294" s="555">
        <v>0</v>
      </c>
    </row>
    <row r="295" spans="1:182" x14ac:dyDescent="0.2">
      <c r="A295" s="65">
        <v>292</v>
      </c>
      <c r="B295" s="65">
        <v>908</v>
      </c>
      <c r="C295" s="66">
        <v>4308</v>
      </c>
      <c r="D295" s="67" t="s">
        <v>224</v>
      </c>
      <c r="E295" s="75"/>
      <c r="F295" s="220">
        <v>1333.6666666666667</v>
      </c>
      <c r="G295" s="220">
        <v>1558830</v>
      </c>
      <c r="H295" s="214">
        <v>1.84</v>
      </c>
      <c r="I295" s="220">
        <v>847190.21739130432</v>
      </c>
      <c r="J295" s="220">
        <v>186255</v>
      </c>
      <c r="K295" s="209">
        <v>0</v>
      </c>
      <c r="L295" s="216">
        <v>1.65</v>
      </c>
      <c r="M295" s="220">
        <v>1397863.8586956521</v>
      </c>
      <c r="N295" s="220">
        <v>164302.60666666669</v>
      </c>
      <c r="O295" s="220">
        <v>830.66666666666663</v>
      </c>
      <c r="P295" s="220">
        <v>1562997.1320289851</v>
      </c>
      <c r="Q295" s="221">
        <v>1171.9548603066621</v>
      </c>
      <c r="R295" s="221">
        <v>2681.4037114060652</v>
      </c>
      <c r="S295" s="221">
        <v>43.706766546247394</v>
      </c>
      <c r="T295" s="381">
        <v>1171.9548603066621</v>
      </c>
      <c r="U295" s="222">
        <v>2746.534559255173</v>
      </c>
      <c r="V295" s="222">
        <v>42.670311806470842</v>
      </c>
      <c r="W295" s="223">
        <v>744847.59856734111</v>
      </c>
      <c r="X295" s="224">
        <v>558.49607490677909</v>
      </c>
      <c r="Y295" s="225">
        <v>64.535262924135864</v>
      </c>
      <c r="Z295" s="223">
        <v>767600</v>
      </c>
      <c r="AA295" s="224">
        <v>575.55611097225687</v>
      </c>
      <c r="AB295" s="226">
        <v>85.999994569131189</v>
      </c>
      <c r="AC295" s="227">
        <v>0</v>
      </c>
      <c r="AD295" s="228">
        <v>0</v>
      </c>
      <c r="AE295" s="229">
        <v>767600</v>
      </c>
      <c r="AF295" s="230">
        <v>575.55611097225687</v>
      </c>
      <c r="AG295" s="231">
        <v>85.999994569131189</v>
      </c>
      <c r="AH295" s="223">
        <v>1512447.598567341</v>
      </c>
      <c r="AI295" s="224">
        <v>1134.052185879036</v>
      </c>
      <c r="AJ295" s="226">
        <v>85.999994569131189</v>
      </c>
      <c r="AK295" s="232">
        <v>0</v>
      </c>
      <c r="AL295" s="444">
        <v>4.6480879780054982</v>
      </c>
      <c r="AM295" s="232">
        <v>359027.30722189724</v>
      </c>
      <c r="AN295" s="232">
        <v>66.005248687828043</v>
      </c>
      <c r="AO295" s="232">
        <v>576551.04674921546</v>
      </c>
      <c r="AP295" s="223">
        <v>935578.35397111275</v>
      </c>
      <c r="AQ295" s="224">
        <v>43.706766546247394</v>
      </c>
      <c r="AR295" s="224">
        <v>0</v>
      </c>
      <c r="AS295" s="233">
        <v>0</v>
      </c>
      <c r="AT295" s="234">
        <v>935578.35397111275</v>
      </c>
      <c r="AU295" s="254"/>
      <c r="AV295" s="221">
        <v>351.3</v>
      </c>
      <c r="AW295" s="221">
        <v>468517.10000000003</v>
      </c>
      <c r="AX295" s="271">
        <v>5.5371678507091225E-4</v>
      </c>
      <c r="AY295" s="298">
        <v>8721.0393648668687</v>
      </c>
      <c r="AZ295" s="213"/>
      <c r="BA295" s="221">
        <v>35.886002047198161</v>
      </c>
      <c r="BB295" s="272">
        <v>-0.38868202602699081</v>
      </c>
      <c r="BC295" s="221">
        <v>0.15482429149837687</v>
      </c>
      <c r="BD295" s="272">
        <v>0.41471961712731548</v>
      </c>
      <c r="BE295" s="221">
        <v>-5.4457322057707896E-2</v>
      </c>
      <c r="BF295" s="272">
        <v>-0.16340078089062374</v>
      </c>
      <c r="BG295" s="221">
        <v>2415.7982589887829</v>
      </c>
      <c r="BH295" s="272">
        <v>-0.34945969148708922</v>
      </c>
      <c r="BI295" s="221">
        <v>5.3024125424197537E-2</v>
      </c>
      <c r="BJ295" s="445">
        <v>0</v>
      </c>
      <c r="BL295" s="412">
        <v>196.5</v>
      </c>
      <c r="BM295" s="425"/>
      <c r="BN295" s="235">
        <v>1332</v>
      </c>
      <c r="BO295" s="302">
        <v>1.84</v>
      </c>
      <c r="BP295" s="232">
        <v>1.84</v>
      </c>
      <c r="BQ295" s="71">
        <v>129154400</v>
      </c>
      <c r="BR295" s="235">
        <v>1324</v>
      </c>
      <c r="BS295" s="302">
        <v>1.84</v>
      </c>
      <c r="BT295" s="232">
        <v>1.84</v>
      </c>
      <c r="BU295" s="71">
        <v>138003330</v>
      </c>
      <c r="BV295" s="235">
        <v>1321</v>
      </c>
      <c r="BW295" s="302">
        <v>1.84</v>
      </c>
      <c r="BX295" s="232">
        <v>1.84</v>
      </c>
      <c r="BY295" s="71">
        <v>143335280</v>
      </c>
      <c r="BZ295" s="463">
        <v>-19829</v>
      </c>
      <c r="CA295" s="235">
        <v>1378588</v>
      </c>
      <c r="CB295" s="235">
        <v>24883</v>
      </c>
      <c r="CC295" s="235">
        <v>-25145</v>
      </c>
      <c r="CD295" s="235">
        <v>0</v>
      </c>
      <c r="CE295" s="235">
        <v>0</v>
      </c>
      <c r="CF295" s="235">
        <v>131350</v>
      </c>
      <c r="CG295" s="235">
        <v>6369</v>
      </c>
      <c r="CH295" s="235">
        <v>-5810</v>
      </c>
      <c r="CI295" s="235">
        <v>5862</v>
      </c>
      <c r="CJ295" s="235">
        <v>0</v>
      </c>
      <c r="CK295" s="235">
        <v>6726</v>
      </c>
      <c r="CL295" s="235">
        <v>26013</v>
      </c>
      <c r="CM295" s="235">
        <v>0</v>
      </c>
      <c r="CN295" s="235">
        <v>0</v>
      </c>
      <c r="CO295" s="235">
        <v>0</v>
      </c>
      <c r="CP295" s="235">
        <v>2157</v>
      </c>
      <c r="CQ295" s="235">
        <v>5</v>
      </c>
      <c r="CR295" s="235">
        <v>0</v>
      </c>
      <c r="CS295" s="235">
        <v>0</v>
      </c>
      <c r="CT295" s="235">
        <v>0</v>
      </c>
      <c r="CU295" s="235">
        <v>1326</v>
      </c>
      <c r="CV295" s="235">
        <v>0</v>
      </c>
      <c r="CW295" s="235">
        <v>1532495</v>
      </c>
      <c r="CX295" s="463">
        <v>-8031</v>
      </c>
      <c r="CY295" s="544">
        <v>1422644</v>
      </c>
      <c r="CZ295" s="544">
        <v>20225</v>
      </c>
      <c r="DA295" s="544">
        <v>-39907</v>
      </c>
      <c r="DB295" s="544">
        <v>0</v>
      </c>
      <c r="DC295" s="544">
        <v>0</v>
      </c>
      <c r="DD295" s="544">
        <v>137388</v>
      </c>
      <c r="DE295" s="544">
        <v>9164</v>
      </c>
      <c r="DF295" s="544">
        <v>-8932</v>
      </c>
      <c r="DG295" s="544">
        <v>12466</v>
      </c>
      <c r="DH295" s="544">
        <v>0</v>
      </c>
      <c r="DI295" s="544">
        <v>40922</v>
      </c>
      <c r="DJ295" s="544">
        <v>978</v>
      </c>
      <c r="DK295" s="544">
        <v>-1329</v>
      </c>
      <c r="DL295" s="544">
        <v>0</v>
      </c>
      <c r="DM295" s="544">
        <v>0</v>
      </c>
      <c r="DN295" s="544">
        <v>336</v>
      </c>
      <c r="DO295" s="544">
        <v>129</v>
      </c>
      <c r="DP295" s="544">
        <v>-80</v>
      </c>
      <c r="DQ295" s="544">
        <v>0</v>
      </c>
      <c r="DR295" s="544">
        <v>0</v>
      </c>
      <c r="DS295" s="544">
        <v>5832</v>
      </c>
      <c r="DT295" s="544">
        <v>0</v>
      </c>
      <c r="DU295" s="544">
        <v>1591805</v>
      </c>
      <c r="DV295" s="463">
        <v>-5919</v>
      </c>
      <c r="DW295" s="235">
        <v>1444020</v>
      </c>
      <c r="DX295" s="235">
        <v>30318</v>
      </c>
      <c r="DY295" s="235">
        <v>-22069</v>
      </c>
      <c r="DZ295" s="235">
        <v>0</v>
      </c>
      <c r="EA295" s="235">
        <v>0</v>
      </c>
      <c r="EB295" s="235">
        <v>138529</v>
      </c>
      <c r="EC295" s="235">
        <v>7408</v>
      </c>
      <c r="ED295" s="235">
        <v>-5370</v>
      </c>
      <c r="EE295" s="235">
        <v>6834</v>
      </c>
      <c r="EF295" s="235">
        <v>0</v>
      </c>
      <c r="EG295" s="235">
        <v>27764</v>
      </c>
      <c r="EH295" s="235">
        <v>3144</v>
      </c>
      <c r="EI295" s="235">
        <v>-1141</v>
      </c>
      <c r="EJ295" s="235">
        <v>0</v>
      </c>
      <c r="EK295" s="235">
        <v>0</v>
      </c>
      <c r="EL295" s="235">
        <v>536</v>
      </c>
      <c r="EM295" s="235">
        <v>25</v>
      </c>
      <c r="EN295" s="235">
        <v>0</v>
      </c>
      <c r="EO295" s="235">
        <v>0</v>
      </c>
      <c r="EP295" s="235">
        <v>0</v>
      </c>
      <c r="EQ295" s="235">
        <v>3048</v>
      </c>
      <c r="ER295" s="235">
        <v>0</v>
      </c>
      <c r="ES295" s="235">
        <v>1627127</v>
      </c>
      <c r="ET295" s="254"/>
      <c r="EU295" s="254"/>
      <c r="EV295" s="254"/>
      <c r="EW295" s="254"/>
      <c r="EY295" s="397">
        <v>34.864793874713612</v>
      </c>
      <c r="EZ295" s="226">
        <v>-0.40786587440656963</v>
      </c>
      <c r="FA295" s="397">
        <v>0.58778106430488186</v>
      </c>
      <c r="FB295" s="226">
        <v>0.39717791761501858</v>
      </c>
      <c r="FC295" s="221">
        <v>3.4691812091308602E-3</v>
      </c>
      <c r="FD295" s="226">
        <v>3.3939221518008461E-2</v>
      </c>
      <c r="FE295" s="221">
        <v>2580.62884995267</v>
      </c>
      <c r="FF295" s="226">
        <v>-0.3264064306252748</v>
      </c>
      <c r="FG295" s="221">
        <v>8.7414423837933047E-2</v>
      </c>
      <c r="FH295" s="226">
        <v>0</v>
      </c>
      <c r="FI295" s="232"/>
      <c r="FJ295" s="393">
        <v>196.5</v>
      </c>
      <c r="FK295" s="430"/>
      <c r="FL295" s="468">
        <v>4.6761377923057577</v>
      </c>
      <c r="FM295" s="469">
        <v>357816.02024209645</v>
      </c>
      <c r="FN295" s="472">
        <v>66.403570530550667</v>
      </c>
      <c r="FO295" s="386">
        <v>567214.72258544224</v>
      </c>
      <c r="FQ295" s="390">
        <v>382.14</v>
      </c>
      <c r="FR295" s="391">
        <v>506590.26</v>
      </c>
      <c r="FS295" s="392">
        <v>5.9342539131040906E-4</v>
      </c>
      <c r="FT295" s="278">
        <v>9494.8062609665449</v>
      </c>
      <c r="FV295" s="555">
        <v>0</v>
      </c>
      <c r="FW295" s="551">
        <v>0</v>
      </c>
      <c r="FX295" s="547">
        <v>2492</v>
      </c>
      <c r="FY295" s="545">
        <v>2681</v>
      </c>
      <c r="FZ295" s="555">
        <v>0</v>
      </c>
    </row>
    <row r="296" spans="1:182" x14ac:dyDescent="0.2">
      <c r="A296" s="65">
        <v>293</v>
      </c>
      <c r="B296" s="65">
        <v>909</v>
      </c>
      <c r="C296" s="66">
        <v>4309</v>
      </c>
      <c r="D296" s="67" t="s">
        <v>225</v>
      </c>
      <c r="E296" s="75"/>
      <c r="F296" s="220">
        <v>1471.6666666666667</v>
      </c>
      <c r="G296" s="220">
        <v>2385432.6666666665</v>
      </c>
      <c r="H296" s="214">
        <v>1.99</v>
      </c>
      <c r="I296" s="220">
        <v>1198709.8827470688</v>
      </c>
      <c r="J296" s="220">
        <v>318117</v>
      </c>
      <c r="K296" s="209">
        <v>0</v>
      </c>
      <c r="L296" s="216">
        <v>1.65</v>
      </c>
      <c r="M296" s="220">
        <v>1977871.3065326633</v>
      </c>
      <c r="N296" s="220">
        <v>254877.08666666667</v>
      </c>
      <c r="O296" s="220">
        <v>1488.3333333333333</v>
      </c>
      <c r="P296" s="220">
        <v>2234236.7265326637</v>
      </c>
      <c r="Q296" s="221">
        <v>1518.1676510980726</v>
      </c>
      <c r="R296" s="221">
        <v>2681.4037114060652</v>
      </c>
      <c r="S296" s="221">
        <v>56.618391502933406</v>
      </c>
      <c r="T296" s="381">
        <v>1518.1676510980726</v>
      </c>
      <c r="U296" s="222">
        <v>2746.534559255173</v>
      </c>
      <c r="V296" s="222">
        <v>55.275752711073892</v>
      </c>
      <c r="W296" s="223">
        <v>633401.42210537381</v>
      </c>
      <c r="X296" s="224">
        <v>430.39734231395727</v>
      </c>
      <c r="Y296" s="225">
        <v>72.669586646848046</v>
      </c>
      <c r="Z296" s="223">
        <v>526036</v>
      </c>
      <c r="AA296" s="224">
        <v>357.44235560588902</v>
      </c>
      <c r="AB296" s="226">
        <v>86.000005862925534</v>
      </c>
      <c r="AC296" s="227">
        <v>0</v>
      </c>
      <c r="AD296" s="228">
        <v>0</v>
      </c>
      <c r="AE296" s="229">
        <v>526036</v>
      </c>
      <c r="AF296" s="230">
        <v>357.44235560588902</v>
      </c>
      <c r="AG296" s="231">
        <v>86.000005862925534</v>
      </c>
      <c r="AH296" s="223">
        <v>1159437.4221053738</v>
      </c>
      <c r="AI296" s="224">
        <v>787.83969791984623</v>
      </c>
      <c r="AJ296" s="226">
        <v>86.000005862925534</v>
      </c>
      <c r="AK296" s="232">
        <v>0</v>
      </c>
      <c r="AL296" s="444">
        <v>1.0634201585503964</v>
      </c>
      <c r="AM296" s="232">
        <v>45974.952151873433</v>
      </c>
      <c r="AN296" s="232">
        <v>28.213590033975084</v>
      </c>
      <c r="AO296" s="232">
        <v>188644.0352491127</v>
      </c>
      <c r="AP296" s="223">
        <v>234618.98740098614</v>
      </c>
      <c r="AQ296" s="224">
        <v>56.618391502933406</v>
      </c>
      <c r="AR296" s="224">
        <v>0</v>
      </c>
      <c r="AS296" s="233">
        <v>0</v>
      </c>
      <c r="AT296" s="234">
        <v>234618.98740098614</v>
      </c>
      <c r="AU296" s="254"/>
      <c r="AV296" s="221">
        <v>655.58</v>
      </c>
      <c r="AW296" s="221">
        <v>964795.2333333334</v>
      </c>
      <c r="AX296" s="271">
        <v>1.140242938524707E-3</v>
      </c>
      <c r="AY296" s="298">
        <v>17958.826281764137</v>
      </c>
      <c r="AZ296" s="213"/>
      <c r="BA296" s="221">
        <v>69.206621646911785</v>
      </c>
      <c r="BB296" s="272">
        <v>0.40819038782692124</v>
      </c>
      <c r="BC296" s="221">
        <v>-0.25791970445181894</v>
      </c>
      <c r="BD296" s="272">
        <v>0.37464646637890076</v>
      </c>
      <c r="BE296" s="221">
        <v>0.48602353614395383</v>
      </c>
      <c r="BF296" s="272">
        <v>1.0771047894549657</v>
      </c>
      <c r="BG296" s="221">
        <v>1119.8057609358357</v>
      </c>
      <c r="BH296" s="272">
        <v>-0.72022246915505983</v>
      </c>
      <c r="BI296" s="221">
        <v>0.64504102820396181</v>
      </c>
      <c r="BJ296" s="445">
        <v>0</v>
      </c>
      <c r="BL296" s="412">
        <v>455.5</v>
      </c>
      <c r="BM296" s="425"/>
      <c r="BN296" s="235">
        <v>1467</v>
      </c>
      <c r="BO296" s="302">
        <v>1.99</v>
      </c>
      <c r="BP296" s="232">
        <v>1.99</v>
      </c>
      <c r="BQ296" s="71">
        <v>198136310</v>
      </c>
      <c r="BR296" s="235">
        <v>1478</v>
      </c>
      <c r="BS296" s="302">
        <v>1.99</v>
      </c>
      <c r="BT296" s="232">
        <v>1.99</v>
      </c>
      <c r="BU296" s="71">
        <v>219169510</v>
      </c>
      <c r="BV296" s="235">
        <v>1484</v>
      </c>
      <c r="BW296" s="302">
        <v>1.99</v>
      </c>
      <c r="BX296" s="232">
        <v>1.99</v>
      </c>
      <c r="BY296" s="71">
        <v>224998200</v>
      </c>
      <c r="BZ296" s="463">
        <v>-26734</v>
      </c>
      <c r="CA296" s="235">
        <v>2129266</v>
      </c>
      <c r="CB296" s="235">
        <v>52944</v>
      </c>
      <c r="CC296" s="235">
        <v>-34271</v>
      </c>
      <c r="CD296" s="235">
        <v>0</v>
      </c>
      <c r="CE296" s="235">
        <v>0</v>
      </c>
      <c r="CF296" s="235">
        <v>176422</v>
      </c>
      <c r="CG296" s="235">
        <v>17787</v>
      </c>
      <c r="CH296" s="235">
        <v>-6102</v>
      </c>
      <c r="CI296" s="235">
        <v>16210</v>
      </c>
      <c r="CJ296" s="235">
        <v>1200</v>
      </c>
      <c r="CK296" s="235">
        <v>60953</v>
      </c>
      <c r="CL296" s="235">
        <v>62929</v>
      </c>
      <c r="CM296" s="235">
        <v>-5458</v>
      </c>
      <c r="CN296" s="235">
        <v>0</v>
      </c>
      <c r="CO296" s="235">
        <v>0</v>
      </c>
      <c r="CP296" s="235">
        <v>21798</v>
      </c>
      <c r="CQ296" s="235">
        <v>12</v>
      </c>
      <c r="CR296" s="235">
        <v>-737</v>
      </c>
      <c r="CS296" s="235">
        <v>0</v>
      </c>
      <c r="CT296" s="235">
        <v>8787</v>
      </c>
      <c r="CU296" s="235">
        <v>8204</v>
      </c>
      <c r="CV296" s="235">
        <v>0</v>
      </c>
      <c r="CW296" s="235">
        <v>2483210</v>
      </c>
      <c r="CX296" s="463">
        <v>-29232</v>
      </c>
      <c r="CY296" s="544">
        <v>2005653</v>
      </c>
      <c r="CZ296" s="544">
        <v>38569</v>
      </c>
      <c r="DA296" s="544">
        <v>-40087</v>
      </c>
      <c r="DB296" s="544">
        <v>0</v>
      </c>
      <c r="DC296" s="544">
        <v>0</v>
      </c>
      <c r="DD296" s="544">
        <v>175789</v>
      </c>
      <c r="DE296" s="544">
        <v>17054</v>
      </c>
      <c r="DF296" s="544">
        <v>-10568</v>
      </c>
      <c r="DG296" s="544">
        <v>9717</v>
      </c>
      <c r="DH296" s="544">
        <v>117</v>
      </c>
      <c r="DI296" s="544">
        <v>56328</v>
      </c>
      <c r="DJ296" s="544">
        <v>6707</v>
      </c>
      <c r="DK296" s="544">
        <v>-84</v>
      </c>
      <c r="DL296" s="544">
        <v>0</v>
      </c>
      <c r="DM296" s="544">
        <v>0</v>
      </c>
      <c r="DN296" s="544">
        <v>1231</v>
      </c>
      <c r="DO296" s="544">
        <v>200</v>
      </c>
      <c r="DP296" s="544">
        <v>-1778</v>
      </c>
      <c r="DQ296" s="544">
        <v>0</v>
      </c>
      <c r="DR296" s="544">
        <v>50</v>
      </c>
      <c r="DS296" s="544">
        <v>16763</v>
      </c>
      <c r="DT296" s="544">
        <v>0</v>
      </c>
      <c r="DU296" s="544">
        <v>2246429</v>
      </c>
      <c r="DV296" s="463">
        <v>-28594</v>
      </c>
      <c r="DW296" s="235">
        <v>2071343</v>
      </c>
      <c r="DX296" s="235">
        <v>38144</v>
      </c>
      <c r="DY296" s="235">
        <v>-25245</v>
      </c>
      <c r="DZ296" s="235">
        <v>0</v>
      </c>
      <c r="EA296" s="235">
        <v>0</v>
      </c>
      <c r="EB296" s="235">
        <v>192245</v>
      </c>
      <c r="EC296" s="235">
        <v>14261</v>
      </c>
      <c r="ED296" s="235">
        <v>-7154</v>
      </c>
      <c r="EE296" s="235">
        <v>25234</v>
      </c>
      <c r="EF296" s="235">
        <v>0</v>
      </c>
      <c r="EG296" s="235">
        <v>119773</v>
      </c>
      <c r="EH296" s="235">
        <v>22747</v>
      </c>
      <c r="EI296" s="235">
        <v>-657</v>
      </c>
      <c r="EJ296" s="235">
        <v>0</v>
      </c>
      <c r="EK296" s="235">
        <v>0</v>
      </c>
      <c r="EL296" s="235">
        <v>-3349</v>
      </c>
      <c r="EM296" s="235">
        <v>68</v>
      </c>
      <c r="EN296" s="235">
        <v>-44</v>
      </c>
      <c r="EO296" s="235">
        <v>0</v>
      </c>
      <c r="EP296" s="235">
        <v>0</v>
      </c>
      <c r="EQ296" s="235">
        <v>7099</v>
      </c>
      <c r="ER296" s="235">
        <v>0</v>
      </c>
      <c r="ES296" s="235">
        <v>2425871</v>
      </c>
      <c r="ET296" s="254"/>
      <c r="EU296" s="254"/>
      <c r="EV296" s="254"/>
      <c r="EW296" s="254"/>
      <c r="EY296" s="397">
        <v>73.271415525655485</v>
      </c>
      <c r="EZ296" s="226">
        <v>0.49721900125930663</v>
      </c>
      <c r="FA296" s="397">
        <v>-0.36551203809922855</v>
      </c>
      <c r="FB296" s="226">
        <v>0.33039079479269051</v>
      </c>
      <c r="FC296" s="221">
        <v>0.45188953163576367</v>
      </c>
      <c r="FD296" s="226">
        <v>1.1479370914762006</v>
      </c>
      <c r="FE296" s="221">
        <v>1192.8169767358224</v>
      </c>
      <c r="FF296" s="226">
        <v>-0.72197117540992972</v>
      </c>
      <c r="FG296" s="221">
        <v>0.67437951573453181</v>
      </c>
      <c r="FH296" s="226">
        <v>0</v>
      </c>
      <c r="FI296" s="232"/>
      <c r="FJ296" s="393">
        <v>455.5</v>
      </c>
      <c r="FK296" s="430"/>
      <c r="FL296" s="468">
        <v>1.0600587039963876</v>
      </c>
      <c r="FM296" s="469">
        <v>46386.944711039927</v>
      </c>
      <c r="FN296" s="472">
        <v>28.124407315421088</v>
      </c>
      <c r="FO296" s="386">
        <v>186965.46391102389</v>
      </c>
      <c r="FQ296" s="390">
        <v>713.25</v>
      </c>
      <c r="FR296" s="391">
        <v>1052994.75</v>
      </c>
      <c r="FS296" s="392">
        <v>1.2334896086761645E-3</v>
      </c>
      <c r="FT296" s="278">
        <v>19735.833738818634</v>
      </c>
      <c r="FV296" s="555">
        <v>0</v>
      </c>
      <c r="FW296" s="551">
        <v>0</v>
      </c>
      <c r="FX296" s="547">
        <v>4465</v>
      </c>
      <c r="FY296" s="545">
        <v>4220</v>
      </c>
      <c r="FZ296" s="555">
        <v>0</v>
      </c>
    </row>
    <row r="297" spans="1:182" x14ac:dyDescent="0.2">
      <c r="A297" s="65">
        <v>294</v>
      </c>
      <c r="B297" s="65">
        <v>501</v>
      </c>
      <c r="C297" s="66">
        <v>5411</v>
      </c>
      <c r="D297" s="67" t="s">
        <v>284</v>
      </c>
      <c r="E297" s="75"/>
      <c r="F297" s="220">
        <v>463.33333333333331</v>
      </c>
      <c r="G297" s="220">
        <v>965477.66666666663</v>
      </c>
      <c r="H297" s="214">
        <v>1.59</v>
      </c>
      <c r="I297" s="220">
        <v>607218.65828092245</v>
      </c>
      <c r="J297" s="220">
        <v>109575</v>
      </c>
      <c r="K297" s="209">
        <v>0</v>
      </c>
      <c r="L297" s="216">
        <v>1.65</v>
      </c>
      <c r="M297" s="220">
        <v>1001910.7861635219</v>
      </c>
      <c r="N297" s="220">
        <v>135763.70333333334</v>
      </c>
      <c r="O297" s="220">
        <v>34</v>
      </c>
      <c r="P297" s="220">
        <v>1137708.4894968553</v>
      </c>
      <c r="Q297" s="221">
        <v>2455.4859485543639</v>
      </c>
      <c r="R297" s="221">
        <v>2681.4037114060652</v>
      </c>
      <c r="S297" s="221">
        <v>91.574645701775538</v>
      </c>
      <c r="T297" s="381">
        <v>2455.4859485543639</v>
      </c>
      <c r="U297" s="222">
        <v>2746.534559255173</v>
      </c>
      <c r="V297" s="222">
        <v>89.403060313949297</v>
      </c>
      <c r="W297" s="223">
        <v>38729.835144876641</v>
      </c>
      <c r="X297" s="224">
        <v>83.58957225512944</v>
      </c>
      <c r="Y297" s="225">
        <v>94.692026792118611</v>
      </c>
      <c r="Z297" s="223">
        <v>0</v>
      </c>
      <c r="AA297" s="224">
        <v>0</v>
      </c>
      <c r="AB297" s="226">
        <v>94.692026792118611</v>
      </c>
      <c r="AC297" s="227">
        <v>0</v>
      </c>
      <c r="AD297" s="228">
        <v>0</v>
      </c>
      <c r="AE297" s="229">
        <v>0</v>
      </c>
      <c r="AF297" s="230">
        <v>0</v>
      </c>
      <c r="AG297" s="231">
        <v>94.692026792118611</v>
      </c>
      <c r="AH297" s="223">
        <v>38729.835144876641</v>
      </c>
      <c r="AI297" s="224">
        <v>83.58957225512944</v>
      </c>
      <c r="AJ297" s="226">
        <v>94.692026792118611</v>
      </c>
      <c r="AK297" s="232">
        <v>0</v>
      </c>
      <c r="AL297" s="444">
        <v>0.71007194244604321</v>
      </c>
      <c r="AM297" s="232">
        <v>3606.3710841528105</v>
      </c>
      <c r="AN297" s="232">
        <v>14.080575539568345</v>
      </c>
      <c r="AO297" s="232">
        <v>6695.7068955350796</v>
      </c>
      <c r="AP297" s="223">
        <v>10302.077979687891</v>
      </c>
      <c r="AQ297" s="224">
        <v>91.574645701775538</v>
      </c>
      <c r="AR297" s="224">
        <v>0</v>
      </c>
      <c r="AS297" s="233">
        <v>0</v>
      </c>
      <c r="AT297" s="234">
        <v>10302.077979687891</v>
      </c>
      <c r="AU297" s="254"/>
      <c r="AV297" s="221">
        <v>700.46</v>
      </c>
      <c r="AW297" s="221">
        <v>324546.46666666667</v>
      </c>
      <c r="AX297" s="271">
        <v>3.8356513802546518E-4</v>
      </c>
      <c r="AY297" s="298">
        <v>6041.1509239010766</v>
      </c>
      <c r="AZ297" s="213"/>
      <c r="BA297" s="221">
        <v>61.139024604176065</v>
      </c>
      <c r="BB297" s="272">
        <v>0.2152514327091494</v>
      </c>
      <c r="BC297" s="221">
        <v>-18.890766569384816</v>
      </c>
      <c r="BD297" s="272">
        <v>-1.4344092403470798</v>
      </c>
      <c r="BE297" s="221">
        <v>0.22247550891377518</v>
      </c>
      <c r="BF297" s="272">
        <v>0.47221232958056991</v>
      </c>
      <c r="BG297" s="221">
        <v>3835.8957139742329</v>
      </c>
      <c r="BH297" s="272">
        <v>5.6807534411706537E-2</v>
      </c>
      <c r="BI297" s="221">
        <v>-0.20093825311726674</v>
      </c>
      <c r="BJ297" s="445">
        <v>0</v>
      </c>
      <c r="BL297" s="412">
        <v>68.52</v>
      </c>
      <c r="BM297" s="425"/>
      <c r="BN297" s="235">
        <v>468</v>
      </c>
      <c r="BO297" s="302">
        <v>1.59</v>
      </c>
      <c r="BP297" s="232">
        <v>1.59</v>
      </c>
      <c r="BQ297" s="71">
        <v>105285080</v>
      </c>
      <c r="BR297" s="235">
        <v>469</v>
      </c>
      <c r="BS297" s="302">
        <v>1.59</v>
      </c>
      <c r="BT297" s="232">
        <v>1.59</v>
      </c>
      <c r="BU297" s="71">
        <v>115615780</v>
      </c>
      <c r="BV297" s="235">
        <v>476</v>
      </c>
      <c r="BW297" s="302">
        <v>1.59</v>
      </c>
      <c r="BX297" s="232">
        <v>1.59</v>
      </c>
      <c r="BY297" s="71">
        <v>118589620</v>
      </c>
      <c r="BZ297" s="463">
        <v>-2093</v>
      </c>
      <c r="CA297" s="235">
        <v>831214</v>
      </c>
      <c r="CB297" s="235">
        <v>7953</v>
      </c>
      <c r="CC297" s="235">
        <v>-18397</v>
      </c>
      <c r="CD297" s="235">
        <v>0</v>
      </c>
      <c r="CE297" s="235">
        <v>0</v>
      </c>
      <c r="CF297" s="235">
        <v>70233</v>
      </c>
      <c r="CG297" s="235">
        <v>1994</v>
      </c>
      <c r="CH297" s="235">
        <v>-4520</v>
      </c>
      <c r="CI297" s="235">
        <v>100876</v>
      </c>
      <c r="CJ297" s="235">
        <v>0</v>
      </c>
      <c r="CK297" s="235">
        <v>4093</v>
      </c>
      <c r="CL297" s="235">
        <v>6124</v>
      </c>
      <c r="CM297" s="235">
        <v>0</v>
      </c>
      <c r="CN297" s="235">
        <v>0</v>
      </c>
      <c r="CO297" s="235">
        <v>0</v>
      </c>
      <c r="CP297" s="235">
        <v>176</v>
      </c>
      <c r="CQ297" s="235">
        <v>2</v>
      </c>
      <c r="CR297" s="235">
        <v>0</v>
      </c>
      <c r="CS297" s="235">
        <v>0</v>
      </c>
      <c r="CT297" s="235">
        <v>48</v>
      </c>
      <c r="CU297" s="235">
        <v>281</v>
      </c>
      <c r="CV297" s="235">
        <v>0</v>
      </c>
      <c r="CW297" s="235">
        <v>997984</v>
      </c>
      <c r="CX297" s="463">
        <v>-1174</v>
      </c>
      <c r="CY297" s="544">
        <v>850258</v>
      </c>
      <c r="CZ297" s="544">
        <v>5880</v>
      </c>
      <c r="DA297" s="544">
        <v>-36650</v>
      </c>
      <c r="DB297" s="544">
        <v>-65</v>
      </c>
      <c r="DC297" s="544">
        <v>0</v>
      </c>
      <c r="DD297" s="544">
        <v>55801</v>
      </c>
      <c r="DE297" s="544">
        <v>1929</v>
      </c>
      <c r="DF297" s="544">
        <v>-10924</v>
      </c>
      <c r="DG297" s="544">
        <v>89457</v>
      </c>
      <c r="DH297" s="544">
        <v>0</v>
      </c>
      <c r="DI297" s="544">
        <v>1838</v>
      </c>
      <c r="DJ297" s="544">
        <v>-266</v>
      </c>
      <c r="DK297" s="544">
        <v>-680</v>
      </c>
      <c r="DL297" s="544">
        <v>0</v>
      </c>
      <c r="DM297" s="544">
        <v>0</v>
      </c>
      <c r="DN297" s="544">
        <v>85</v>
      </c>
      <c r="DO297" s="544">
        <v>21</v>
      </c>
      <c r="DP297" s="544">
        <v>0</v>
      </c>
      <c r="DQ297" s="544">
        <v>0</v>
      </c>
      <c r="DR297" s="544">
        <v>89</v>
      </c>
      <c r="DS297" s="544">
        <v>134</v>
      </c>
      <c r="DT297" s="544">
        <v>0</v>
      </c>
      <c r="DU297" s="544">
        <v>955733</v>
      </c>
      <c r="DV297" s="463">
        <v>-4153</v>
      </c>
      <c r="DW297" s="235">
        <v>871141</v>
      </c>
      <c r="DX297" s="235">
        <v>5368</v>
      </c>
      <c r="DY297" s="235">
        <v>-37157</v>
      </c>
      <c r="DZ297" s="235">
        <v>-179</v>
      </c>
      <c r="EA297" s="235">
        <v>0</v>
      </c>
      <c r="EB297" s="235">
        <v>102992</v>
      </c>
      <c r="EC297" s="235">
        <v>1581</v>
      </c>
      <c r="ED297" s="235">
        <v>-5127</v>
      </c>
      <c r="EE297" s="235">
        <v>54448</v>
      </c>
      <c r="EF297" s="235">
        <v>0</v>
      </c>
      <c r="EG297" s="235">
        <v>2738</v>
      </c>
      <c r="EH297" s="235">
        <v>438</v>
      </c>
      <c r="EI297" s="235">
        <v>-1</v>
      </c>
      <c r="EJ297" s="235">
        <v>0</v>
      </c>
      <c r="EK297" s="235">
        <v>0</v>
      </c>
      <c r="EL297" s="235">
        <v>-2</v>
      </c>
      <c r="EM297" s="235">
        <v>71</v>
      </c>
      <c r="EN297" s="235">
        <v>-2</v>
      </c>
      <c r="EO297" s="235">
        <v>0</v>
      </c>
      <c r="EP297" s="235">
        <v>0</v>
      </c>
      <c r="EQ297" s="235">
        <v>1281</v>
      </c>
      <c r="ER297" s="235">
        <v>0</v>
      </c>
      <c r="ES297" s="235">
        <v>993437</v>
      </c>
      <c r="ET297" s="254"/>
      <c r="EU297" s="254"/>
      <c r="EV297" s="254"/>
      <c r="EW297" s="254"/>
      <c r="EY297" s="397">
        <v>73.920884621308019</v>
      </c>
      <c r="EZ297" s="226">
        <v>0.5125242957741416</v>
      </c>
      <c r="FA297" s="397">
        <v>-0.31953833544194338</v>
      </c>
      <c r="FB297" s="226">
        <v>0.33361168385422463</v>
      </c>
      <c r="FC297" s="221">
        <v>0.20823936425910897</v>
      </c>
      <c r="FD297" s="226">
        <v>0.54264393915982512</v>
      </c>
      <c r="FE297" s="221">
        <v>3854.6589470990475</v>
      </c>
      <c r="FF297" s="226">
        <v>3.6727362903620338E-2</v>
      </c>
      <c r="FG297" s="221">
        <v>0.33801313897114271</v>
      </c>
      <c r="FH297" s="226">
        <v>0</v>
      </c>
      <c r="FI297" s="232"/>
      <c r="FJ297" s="393">
        <v>68.52</v>
      </c>
      <c r="FK297" s="430"/>
      <c r="FL297" s="468">
        <v>0.69851380042462841</v>
      </c>
      <c r="FM297" s="469">
        <v>3567.9023254033368</v>
      </c>
      <c r="FN297" s="472">
        <v>13.851380042462845</v>
      </c>
      <c r="FO297" s="386">
        <v>6746.2697532290695</v>
      </c>
      <c r="FQ297" s="390">
        <v>653.72</v>
      </c>
      <c r="FR297" s="391">
        <v>307902.12</v>
      </c>
      <c r="FS297" s="392">
        <v>3.6067992315190689E-4</v>
      </c>
      <c r="FT297" s="278">
        <v>5770.8787704305105</v>
      </c>
      <c r="FV297" s="555">
        <v>0</v>
      </c>
      <c r="FW297" s="551">
        <v>0</v>
      </c>
      <c r="FX297" s="547">
        <v>102</v>
      </c>
      <c r="FY297" s="545">
        <v>185</v>
      </c>
      <c r="FZ297" s="555">
        <v>0</v>
      </c>
    </row>
    <row r="298" spans="1:182" x14ac:dyDescent="0.2">
      <c r="A298" s="65">
        <v>295</v>
      </c>
      <c r="B298" s="65">
        <v>756</v>
      </c>
      <c r="C298" s="66">
        <v>5526</v>
      </c>
      <c r="D298" s="67" t="s">
        <v>406</v>
      </c>
      <c r="E298" s="75"/>
      <c r="F298" s="220">
        <v>1169.6666666666667</v>
      </c>
      <c r="G298" s="220">
        <v>3533731</v>
      </c>
      <c r="H298" s="214">
        <v>1.6499999999999997</v>
      </c>
      <c r="I298" s="220">
        <v>2141655.1515151518</v>
      </c>
      <c r="J298" s="220">
        <v>378729.33333333331</v>
      </c>
      <c r="K298" s="209">
        <v>0</v>
      </c>
      <c r="L298" s="216">
        <v>1.65</v>
      </c>
      <c r="M298" s="220">
        <v>3533731</v>
      </c>
      <c r="N298" s="220">
        <v>310096.76</v>
      </c>
      <c r="O298" s="220">
        <v>696</v>
      </c>
      <c r="P298" s="220">
        <v>3844523.7600000002</v>
      </c>
      <c r="Q298" s="221">
        <v>3286.8541692789968</v>
      </c>
      <c r="R298" s="221">
        <v>2681.4037114060652</v>
      </c>
      <c r="S298" s="221">
        <v>122.57960840799493</v>
      </c>
      <c r="T298" s="381">
        <v>3286.8541692789968</v>
      </c>
      <c r="U298" s="222">
        <v>2746.534559255173</v>
      </c>
      <c r="V298" s="222">
        <v>119.67277667062568</v>
      </c>
      <c r="W298" s="223">
        <v>-262024.83099005456</v>
      </c>
      <c r="X298" s="224">
        <v>-224.01666941298478</v>
      </c>
      <c r="Y298" s="225">
        <v>114.22515329703678</v>
      </c>
      <c r="Z298" s="223">
        <v>0</v>
      </c>
      <c r="AA298" s="224">
        <v>0</v>
      </c>
      <c r="AB298" s="226">
        <v>114.22515329703678</v>
      </c>
      <c r="AC298" s="227">
        <v>0</v>
      </c>
      <c r="AD298" s="228">
        <v>0</v>
      </c>
      <c r="AE298" s="229">
        <v>0</v>
      </c>
      <c r="AF298" s="230">
        <v>0</v>
      </c>
      <c r="AG298" s="231">
        <v>114.22515329703678</v>
      </c>
      <c r="AH298" s="223">
        <v>-262024.83099005456</v>
      </c>
      <c r="AI298" s="224">
        <v>-224.01666941298478</v>
      </c>
      <c r="AJ298" s="226">
        <v>114.22515329703678</v>
      </c>
      <c r="AK298" s="232">
        <v>0</v>
      </c>
      <c r="AL298" s="444">
        <v>1.0541464804787688</v>
      </c>
      <c r="AM298" s="232">
        <v>35820.384357750518</v>
      </c>
      <c r="AN298" s="232">
        <v>27.430891992020516</v>
      </c>
      <c r="AO298" s="232">
        <v>142565.20426963444</v>
      </c>
      <c r="AP298" s="223">
        <v>178385.58862738498</v>
      </c>
      <c r="AQ298" s="224">
        <v>122.57960840799493</v>
      </c>
      <c r="AR298" s="224">
        <v>0</v>
      </c>
      <c r="AS298" s="233">
        <v>0</v>
      </c>
      <c r="AT298" s="234">
        <v>178385.58862738498</v>
      </c>
      <c r="AU298" s="254"/>
      <c r="AV298" s="221">
        <v>498.96</v>
      </c>
      <c r="AW298" s="221">
        <v>583616.88</v>
      </c>
      <c r="AX298" s="271">
        <v>6.8974742332076331E-4</v>
      </c>
      <c r="AY298" s="298">
        <v>10863.521917302021</v>
      </c>
      <c r="AZ298" s="213"/>
      <c r="BA298" s="221">
        <v>57.362251178341715</v>
      </c>
      <c r="BB298" s="272">
        <v>0.12492878587428102</v>
      </c>
      <c r="BC298" s="221">
        <v>-0.87619660608438299</v>
      </c>
      <c r="BD298" s="272">
        <v>0.31461820739394347</v>
      </c>
      <c r="BE298" s="221">
        <v>-0.18901097446090809</v>
      </c>
      <c r="BF298" s="272">
        <v>-0.47222680642626941</v>
      </c>
      <c r="BG298" s="221">
        <v>4223.2005881387304</v>
      </c>
      <c r="BH298" s="272">
        <v>0.16760927991973207</v>
      </c>
      <c r="BI298" s="221">
        <v>-5.0072273269444245E-2</v>
      </c>
      <c r="BJ298" s="445">
        <v>0</v>
      </c>
      <c r="BL298" s="412">
        <v>256.5</v>
      </c>
      <c r="BM298" s="425"/>
      <c r="BN298" s="235">
        <v>1166</v>
      </c>
      <c r="BO298" s="302">
        <v>1.65</v>
      </c>
      <c r="BP298" s="232">
        <v>1.65</v>
      </c>
      <c r="BQ298" s="71">
        <v>237404970</v>
      </c>
      <c r="BR298" s="235">
        <v>1180</v>
      </c>
      <c r="BS298" s="302">
        <v>1.65</v>
      </c>
      <c r="BT298" s="232">
        <v>1.65</v>
      </c>
      <c r="BU298" s="71">
        <v>272321900</v>
      </c>
      <c r="BV298" s="235">
        <v>1198</v>
      </c>
      <c r="BW298" s="302">
        <v>1.65</v>
      </c>
      <c r="BX298" s="232">
        <v>1.65</v>
      </c>
      <c r="BY298" s="71">
        <v>281981560</v>
      </c>
      <c r="BZ298" s="463">
        <v>-34116</v>
      </c>
      <c r="CA298" s="235">
        <v>2654455</v>
      </c>
      <c r="CB298" s="235">
        <v>60998</v>
      </c>
      <c r="CC298" s="235">
        <v>-207356</v>
      </c>
      <c r="CD298" s="235">
        <v>-3834</v>
      </c>
      <c r="CE298" s="235">
        <v>0</v>
      </c>
      <c r="CF298" s="235">
        <v>493305</v>
      </c>
      <c r="CG298" s="235">
        <v>28903</v>
      </c>
      <c r="CH298" s="235">
        <v>-51863</v>
      </c>
      <c r="CI298" s="235">
        <v>83206</v>
      </c>
      <c r="CJ298" s="235">
        <v>0</v>
      </c>
      <c r="CK298" s="235">
        <v>9104</v>
      </c>
      <c r="CL298" s="235">
        <v>61068</v>
      </c>
      <c r="CM298" s="235">
        <v>-7242</v>
      </c>
      <c r="CN298" s="235">
        <v>0</v>
      </c>
      <c r="CO298" s="235">
        <v>0</v>
      </c>
      <c r="CP298" s="235">
        <v>6991</v>
      </c>
      <c r="CQ298" s="235">
        <v>1199</v>
      </c>
      <c r="CR298" s="235">
        <v>-693</v>
      </c>
      <c r="CS298" s="235">
        <v>0</v>
      </c>
      <c r="CT298" s="235">
        <v>0</v>
      </c>
      <c r="CU298" s="235">
        <v>18362</v>
      </c>
      <c r="CV298" s="235">
        <v>0</v>
      </c>
      <c r="CW298" s="235">
        <v>3112487</v>
      </c>
      <c r="CX298" s="463">
        <v>-29637</v>
      </c>
      <c r="CY298" s="544">
        <v>3143558</v>
      </c>
      <c r="CZ298" s="544">
        <v>46612</v>
      </c>
      <c r="DA298" s="544">
        <v>-290914</v>
      </c>
      <c r="DB298" s="544">
        <v>-6637</v>
      </c>
      <c r="DC298" s="544">
        <v>0</v>
      </c>
      <c r="DD298" s="544">
        <v>689691</v>
      </c>
      <c r="DE298" s="544">
        <v>22690</v>
      </c>
      <c r="DF298" s="544">
        <v>-68202</v>
      </c>
      <c r="DG298" s="544">
        <v>35966</v>
      </c>
      <c r="DH298" s="544">
        <v>0</v>
      </c>
      <c r="DI298" s="544">
        <v>182498</v>
      </c>
      <c r="DJ298" s="544">
        <v>7860</v>
      </c>
      <c r="DK298" s="544">
        <v>-10329</v>
      </c>
      <c r="DL298" s="544">
        <v>0</v>
      </c>
      <c r="DM298" s="544">
        <v>0</v>
      </c>
      <c r="DN298" s="544">
        <v>1445</v>
      </c>
      <c r="DO298" s="544">
        <v>1759</v>
      </c>
      <c r="DP298" s="544">
        <v>-628</v>
      </c>
      <c r="DQ298" s="544">
        <v>0</v>
      </c>
      <c r="DR298" s="544">
        <v>0</v>
      </c>
      <c r="DS298" s="544">
        <v>1373</v>
      </c>
      <c r="DT298" s="544">
        <v>0</v>
      </c>
      <c r="DU298" s="544">
        <v>3727105</v>
      </c>
      <c r="DV298" s="463">
        <v>-31785</v>
      </c>
      <c r="DW298" s="235">
        <v>3509493</v>
      </c>
      <c r="DX298" s="235">
        <v>76522</v>
      </c>
      <c r="DY298" s="235">
        <v>-465173</v>
      </c>
      <c r="DZ298" s="235">
        <v>-3804</v>
      </c>
      <c r="EA298" s="235">
        <v>0</v>
      </c>
      <c r="EB298" s="235">
        <v>606464</v>
      </c>
      <c r="EC298" s="235">
        <v>22602</v>
      </c>
      <c r="ED298" s="235">
        <v>-110880</v>
      </c>
      <c r="EE298" s="235">
        <v>47086</v>
      </c>
      <c r="EF298" s="235">
        <v>0</v>
      </c>
      <c r="EG298" s="235">
        <v>-24784</v>
      </c>
      <c r="EH298" s="235">
        <v>3591</v>
      </c>
      <c r="EI298" s="235">
        <v>-19485</v>
      </c>
      <c r="EJ298" s="235">
        <v>0</v>
      </c>
      <c r="EK298" s="235">
        <v>0</v>
      </c>
      <c r="EL298" s="235">
        <v>-280</v>
      </c>
      <c r="EM298" s="235">
        <v>739</v>
      </c>
      <c r="EN298" s="235">
        <v>-326</v>
      </c>
      <c r="EO298" s="235">
        <v>0</v>
      </c>
      <c r="EP298" s="235">
        <v>0</v>
      </c>
      <c r="EQ298" s="235">
        <v>15589</v>
      </c>
      <c r="ER298" s="235">
        <v>0</v>
      </c>
      <c r="ES298" s="235">
        <v>3625569</v>
      </c>
      <c r="ET298" s="254"/>
      <c r="EU298" s="254"/>
      <c r="EV298" s="254"/>
      <c r="EW298" s="254"/>
      <c r="EY298" s="397">
        <v>51.703967304673974</v>
      </c>
      <c r="EZ298" s="226">
        <v>-1.1036355562439848E-2</v>
      </c>
      <c r="FA298" s="397">
        <v>-0.8583835764979767</v>
      </c>
      <c r="FB298" s="226">
        <v>0.29586052085317244</v>
      </c>
      <c r="FC298" s="221">
        <v>-8.7431414664139284E-2</v>
      </c>
      <c r="FD298" s="226">
        <v>-0.19188253274539729</v>
      </c>
      <c r="FE298" s="221">
        <v>4480.0532505741785</v>
      </c>
      <c r="FF298" s="226">
        <v>0.2149820261026742</v>
      </c>
      <c r="FG298" s="221">
        <v>-3.0510098389334731E-2</v>
      </c>
      <c r="FH298" s="226">
        <v>0</v>
      </c>
      <c r="FI298" s="232"/>
      <c r="FJ298" s="393">
        <v>256.5</v>
      </c>
      <c r="FK298" s="430"/>
      <c r="FL298" s="468">
        <v>1.0437358916478556</v>
      </c>
      <c r="FM298" s="469">
        <v>35846.171079531945</v>
      </c>
      <c r="FN298" s="472">
        <v>27.159988713318285</v>
      </c>
      <c r="FO298" s="386">
        <v>140640.67042171399</v>
      </c>
      <c r="FQ298" s="390">
        <v>526.29</v>
      </c>
      <c r="FR298" s="391">
        <v>621723.91999999993</v>
      </c>
      <c r="FS298" s="392">
        <v>7.282942244350324E-4</v>
      </c>
      <c r="FT298" s="278">
        <v>11652.707590960519</v>
      </c>
      <c r="FV298" s="555">
        <v>0</v>
      </c>
      <c r="FW298" s="551">
        <v>0</v>
      </c>
      <c r="FX298" s="547">
        <v>2088</v>
      </c>
      <c r="FY298" s="545">
        <v>2547</v>
      </c>
      <c r="FZ298" s="555">
        <v>0</v>
      </c>
    </row>
    <row r="299" spans="1:182" x14ac:dyDescent="0.2">
      <c r="A299" s="65">
        <v>296</v>
      </c>
      <c r="B299" s="65">
        <v>943</v>
      </c>
      <c r="C299" s="66">
        <v>1723</v>
      </c>
      <c r="D299" s="67" t="s">
        <v>103</v>
      </c>
      <c r="E299" s="75"/>
      <c r="F299" s="220">
        <v>688</v>
      </c>
      <c r="G299" s="220">
        <v>1209767.3333333333</v>
      </c>
      <c r="H299" s="214">
        <v>2</v>
      </c>
      <c r="I299" s="220">
        <v>604883.66666666663</v>
      </c>
      <c r="J299" s="220">
        <v>111438</v>
      </c>
      <c r="K299" s="209">
        <v>0</v>
      </c>
      <c r="L299" s="216">
        <v>1.65</v>
      </c>
      <c r="M299" s="220">
        <v>998058.04999999993</v>
      </c>
      <c r="N299" s="220">
        <v>110956.90999999999</v>
      </c>
      <c r="O299" s="220">
        <v>275.33333333333331</v>
      </c>
      <c r="P299" s="220">
        <v>1109290.2933333332</v>
      </c>
      <c r="Q299" s="221">
        <v>1612.3405426356587</v>
      </c>
      <c r="R299" s="221">
        <v>2681.4037114060652</v>
      </c>
      <c r="S299" s="221">
        <v>60.130465836872624</v>
      </c>
      <c r="T299" s="381">
        <v>1612.3405426356587</v>
      </c>
      <c r="U299" s="222">
        <v>2746.534559255173</v>
      </c>
      <c r="V299" s="222">
        <v>58.70454231869946</v>
      </c>
      <c r="W299" s="223">
        <v>272140.72024219471</v>
      </c>
      <c r="X299" s="224">
        <v>395.55337244505046</v>
      </c>
      <c r="Y299" s="225">
        <v>74.882193477229762</v>
      </c>
      <c r="Z299" s="223">
        <v>205102</v>
      </c>
      <c r="AA299" s="224">
        <v>298.11337209302326</v>
      </c>
      <c r="AB299" s="226">
        <v>86.00000355651467</v>
      </c>
      <c r="AC299" s="227">
        <v>0</v>
      </c>
      <c r="AD299" s="228">
        <v>0</v>
      </c>
      <c r="AE299" s="229">
        <v>205102</v>
      </c>
      <c r="AF299" s="230">
        <v>298.11337209302326</v>
      </c>
      <c r="AG299" s="231">
        <v>86.00000355651467</v>
      </c>
      <c r="AH299" s="223">
        <v>477242.72024219471</v>
      </c>
      <c r="AI299" s="224">
        <v>693.66674453807377</v>
      </c>
      <c r="AJ299" s="226">
        <v>86.00000355651467</v>
      </c>
      <c r="AK299" s="232">
        <v>0</v>
      </c>
      <c r="AL299" s="444">
        <v>0.64244186046511631</v>
      </c>
      <c r="AM299" s="232">
        <v>2266.2768357936079</v>
      </c>
      <c r="AN299" s="232">
        <v>12.568313953488373</v>
      </c>
      <c r="AO299" s="232">
        <v>1569.6893556899204</v>
      </c>
      <c r="AP299" s="223">
        <v>3835.9661914835283</v>
      </c>
      <c r="AQ299" s="224">
        <v>60.130465836872624</v>
      </c>
      <c r="AR299" s="224">
        <v>0</v>
      </c>
      <c r="AS299" s="233">
        <v>0</v>
      </c>
      <c r="AT299" s="234">
        <v>3835.9661914835283</v>
      </c>
      <c r="AU299" s="254"/>
      <c r="AV299" s="221">
        <v>238.78</v>
      </c>
      <c r="AW299" s="221">
        <v>164280.64000000001</v>
      </c>
      <c r="AX299" s="271">
        <v>1.9415502194091084E-4</v>
      </c>
      <c r="AY299" s="298">
        <v>3057.9415955693457</v>
      </c>
      <c r="AZ299" s="213"/>
      <c r="BA299" s="221">
        <v>55.969995002376102</v>
      </c>
      <c r="BB299" s="272">
        <v>9.1632570108405212E-2</v>
      </c>
      <c r="BC299" s="221">
        <v>-8.9080843828720582</v>
      </c>
      <c r="BD299" s="272">
        <v>-0.46519458899231836</v>
      </c>
      <c r="BE299" s="221">
        <v>2.8522998057116982E-2</v>
      </c>
      <c r="BF299" s="272">
        <v>2.7054714007019486E-2</v>
      </c>
      <c r="BG299" s="221">
        <v>1513.5663146293275</v>
      </c>
      <c r="BH299" s="272">
        <v>-0.6075738567265081</v>
      </c>
      <c r="BI299" s="221">
        <v>6.5266637962403604E-2</v>
      </c>
      <c r="BJ299" s="445">
        <v>0</v>
      </c>
      <c r="BL299" s="412">
        <v>52.5</v>
      </c>
      <c r="BM299" s="425"/>
      <c r="BN299" s="235">
        <v>671</v>
      </c>
      <c r="BO299" s="302">
        <v>2</v>
      </c>
      <c r="BP299" s="232">
        <v>2</v>
      </c>
      <c r="BQ299" s="71">
        <v>83731470</v>
      </c>
      <c r="BR299" s="235">
        <v>711</v>
      </c>
      <c r="BS299" s="302">
        <v>2</v>
      </c>
      <c r="BT299" s="232">
        <v>2</v>
      </c>
      <c r="BU299" s="71">
        <v>100132430</v>
      </c>
      <c r="BV299" s="235">
        <v>724</v>
      </c>
      <c r="BW299" s="302">
        <v>2</v>
      </c>
      <c r="BX299" s="232">
        <v>2</v>
      </c>
      <c r="BY299" s="71">
        <v>105292550</v>
      </c>
      <c r="BZ299" s="463">
        <v>-17326</v>
      </c>
      <c r="CA299" s="235">
        <v>1099443</v>
      </c>
      <c r="CB299" s="235">
        <v>12504</v>
      </c>
      <c r="CC299" s="235">
        <v>-21420</v>
      </c>
      <c r="CD299" s="235">
        <v>-42</v>
      </c>
      <c r="CE299" s="235">
        <v>0</v>
      </c>
      <c r="CF299" s="235">
        <v>71193</v>
      </c>
      <c r="CG299" s="235">
        <v>4955</v>
      </c>
      <c r="CH299" s="235">
        <v>-1483</v>
      </c>
      <c r="CI299" s="235">
        <v>2102</v>
      </c>
      <c r="CJ299" s="235">
        <v>0</v>
      </c>
      <c r="CK299" s="235">
        <v>27894</v>
      </c>
      <c r="CL299" s="235">
        <v>30190</v>
      </c>
      <c r="CM299" s="235">
        <v>0</v>
      </c>
      <c r="CN299" s="235">
        <v>0</v>
      </c>
      <c r="CO299" s="235">
        <v>0</v>
      </c>
      <c r="CP299" s="235">
        <v>388</v>
      </c>
      <c r="CQ299" s="235">
        <v>223</v>
      </c>
      <c r="CR299" s="235">
        <v>0</v>
      </c>
      <c r="CS299" s="235">
        <v>0</v>
      </c>
      <c r="CT299" s="235">
        <v>0</v>
      </c>
      <c r="CU299" s="235">
        <v>4861</v>
      </c>
      <c r="CV299" s="235">
        <v>0</v>
      </c>
      <c r="CW299" s="235">
        <v>1213482</v>
      </c>
      <c r="CX299" s="463">
        <v>-9015</v>
      </c>
      <c r="CY299" s="544">
        <v>1279057</v>
      </c>
      <c r="CZ299" s="544">
        <v>10112</v>
      </c>
      <c r="DA299" s="544">
        <v>-20129</v>
      </c>
      <c r="DB299" s="544">
        <v>-42</v>
      </c>
      <c r="DC299" s="544">
        <v>0</v>
      </c>
      <c r="DD299" s="544">
        <v>62741</v>
      </c>
      <c r="DE299" s="544">
        <v>4459</v>
      </c>
      <c r="DF299" s="544">
        <v>-2436</v>
      </c>
      <c r="DG299" s="544">
        <v>5943</v>
      </c>
      <c r="DH299" s="544">
        <v>0</v>
      </c>
      <c r="DI299" s="544">
        <v>36803</v>
      </c>
      <c r="DJ299" s="544">
        <v>2434</v>
      </c>
      <c r="DK299" s="544">
        <v>0</v>
      </c>
      <c r="DL299" s="544">
        <v>0</v>
      </c>
      <c r="DM299" s="544">
        <v>0</v>
      </c>
      <c r="DN299" s="544">
        <v>196</v>
      </c>
      <c r="DO299" s="544">
        <v>1441</v>
      </c>
      <c r="DP299" s="544">
        <v>-285</v>
      </c>
      <c r="DQ299" s="544">
        <v>0</v>
      </c>
      <c r="DR299" s="544">
        <v>0</v>
      </c>
      <c r="DS299" s="544">
        <v>11301</v>
      </c>
      <c r="DT299" s="544">
        <v>0</v>
      </c>
      <c r="DU299" s="544">
        <v>1382580</v>
      </c>
      <c r="DV299" s="463">
        <v>-5259</v>
      </c>
      <c r="DW299" s="235">
        <v>1395763</v>
      </c>
      <c r="DX299" s="235">
        <v>12579</v>
      </c>
      <c r="DY299" s="235">
        <v>-17466</v>
      </c>
      <c r="DZ299" s="235">
        <v>0</v>
      </c>
      <c r="EA299" s="235">
        <v>0</v>
      </c>
      <c r="EB299" s="235">
        <v>97380</v>
      </c>
      <c r="EC299" s="235">
        <v>5285</v>
      </c>
      <c r="ED299" s="235">
        <v>-1749</v>
      </c>
      <c r="EE299" s="235">
        <v>7825</v>
      </c>
      <c r="EF299" s="235">
        <v>0</v>
      </c>
      <c r="EG299" s="235">
        <v>-2118</v>
      </c>
      <c r="EH299" s="235">
        <v>1960</v>
      </c>
      <c r="EI299" s="235">
        <v>0</v>
      </c>
      <c r="EJ299" s="235">
        <v>0</v>
      </c>
      <c r="EK299" s="235">
        <v>0</v>
      </c>
      <c r="EL299" s="235">
        <v>-6</v>
      </c>
      <c r="EM299" s="235">
        <v>578</v>
      </c>
      <c r="EN299" s="235">
        <v>0</v>
      </c>
      <c r="EO299" s="235">
        <v>0</v>
      </c>
      <c r="EP299" s="235">
        <v>0</v>
      </c>
      <c r="EQ299" s="235">
        <v>5690</v>
      </c>
      <c r="ER299" s="235">
        <v>0</v>
      </c>
      <c r="ES299" s="235">
        <v>1500462</v>
      </c>
      <c r="ET299" s="254"/>
      <c r="EU299" s="254"/>
      <c r="EV299" s="254"/>
      <c r="EW299" s="254"/>
      <c r="EY299" s="397">
        <v>75.190982369017448</v>
      </c>
      <c r="EZ299" s="226">
        <v>0.54245523509280225</v>
      </c>
      <c r="FA299" s="397">
        <v>-2.1226358013085149</v>
      </c>
      <c r="FB299" s="226">
        <v>0.20728779500014327</v>
      </c>
      <c r="FC299" s="221">
        <v>3.1011773158773192E-2</v>
      </c>
      <c r="FD299" s="226">
        <v>0.10236249609918568</v>
      </c>
      <c r="FE299" s="221">
        <v>1386.9512576899917</v>
      </c>
      <c r="FF299" s="226">
        <v>-0.66663753921499747</v>
      </c>
      <c r="FG299" s="221">
        <v>0.37968576635178219</v>
      </c>
      <c r="FH299" s="226">
        <v>0</v>
      </c>
      <c r="FI299" s="232"/>
      <c r="FJ299" s="393">
        <v>52.5</v>
      </c>
      <c r="FK299" s="430"/>
      <c r="FL299" s="468">
        <v>0.62962962962962965</v>
      </c>
      <c r="FM299" s="469">
        <v>2128.4647424387058</v>
      </c>
      <c r="FN299" s="472">
        <v>12.317663817663817</v>
      </c>
      <c r="FO299" s="386">
        <v>1582.3393950825341</v>
      </c>
      <c r="FQ299" s="390">
        <v>244.23</v>
      </c>
      <c r="FR299" s="391">
        <v>171449.46</v>
      </c>
      <c r="FS299" s="392">
        <v>2.0083777941261311E-4</v>
      </c>
      <c r="FT299" s="278">
        <v>3213.4044706018099</v>
      </c>
      <c r="FV299" s="555">
        <v>0</v>
      </c>
      <c r="FW299" s="551">
        <v>0</v>
      </c>
      <c r="FX299" s="547">
        <v>826</v>
      </c>
      <c r="FY299" s="545">
        <v>1469</v>
      </c>
      <c r="FZ299" s="555">
        <v>0</v>
      </c>
    </row>
    <row r="300" spans="1:182" x14ac:dyDescent="0.2">
      <c r="A300" s="65">
        <v>297</v>
      </c>
      <c r="B300" s="65">
        <v>944</v>
      </c>
      <c r="C300" s="66">
        <v>1724</v>
      </c>
      <c r="D300" s="67" t="s">
        <v>104</v>
      </c>
      <c r="E300" s="75">
        <v>942</v>
      </c>
      <c r="F300" s="220">
        <v>5836</v>
      </c>
      <c r="G300" s="220">
        <v>11813230.333333334</v>
      </c>
      <c r="H300" s="214">
        <v>1.5066666666666666</v>
      </c>
      <c r="I300" s="220">
        <v>7839398.6486486495</v>
      </c>
      <c r="J300" s="220">
        <v>1315667.6666666667</v>
      </c>
      <c r="K300" s="209">
        <v>0</v>
      </c>
      <c r="L300" s="216">
        <v>1.65</v>
      </c>
      <c r="M300" s="220">
        <v>12935007.770270271</v>
      </c>
      <c r="N300" s="220">
        <v>1481093.6133333333</v>
      </c>
      <c r="O300" s="220">
        <v>20410.333333333332</v>
      </c>
      <c r="P300" s="220">
        <v>14436511.716936937</v>
      </c>
      <c r="Q300" s="221">
        <v>2473.6997458767883</v>
      </c>
      <c r="R300" s="221">
        <v>2681.4037114060652</v>
      </c>
      <c r="S300" s="221">
        <v>92.253909225016997</v>
      </c>
      <c r="T300" s="381">
        <v>2473.6997458767883</v>
      </c>
      <c r="U300" s="222">
        <v>2746.534559255173</v>
      </c>
      <c r="V300" s="222">
        <v>90.06621589890446</v>
      </c>
      <c r="W300" s="223">
        <v>448499.32684667857</v>
      </c>
      <c r="X300" s="224">
        <v>76.850467245832519</v>
      </c>
      <c r="Y300" s="225">
        <v>95.119962811760715</v>
      </c>
      <c r="Z300" s="223">
        <v>0</v>
      </c>
      <c r="AA300" s="224">
        <v>0</v>
      </c>
      <c r="AB300" s="226">
        <v>95.119962811760715</v>
      </c>
      <c r="AC300" s="227">
        <v>0</v>
      </c>
      <c r="AD300" s="228">
        <v>0</v>
      </c>
      <c r="AE300" s="229">
        <v>0</v>
      </c>
      <c r="AF300" s="230">
        <v>0</v>
      </c>
      <c r="AG300" s="231">
        <v>95.119962811760715</v>
      </c>
      <c r="AH300" s="223">
        <v>448499.32684667857</v>
      </c>
      <c r="AI300" s="224">
        <v>76.850467245832519</v>
      </c>
      <c r="AJ300" s="226">
        <v>95.119962811760715</v>
      </c>
      <c r="AK300" s="232">
        <v>0</v>
      </c>
      <c r="AL300" s="444">
        <v>0.17426319396847156</v>
      </c>
      <c r="AM300" s="232">
        <v>0</v>
      </c>
      <c r="AN300" s="232">
        <v>7.3437285812200139</v>
      </c>
      <c r="AO300" s="232">
        <v>0</v>
      </c>
      <c r="AP300" s="223">
        <v>0</v>
      </c>
      <c r="AQ300" s="224">
        <v>92.253909225016997</v>
      </c>
      <c r="AR300" s="224">
        <v>0</v>
      </c>
      <c r="AS300" s="233">
        <v>0</v>
      </c>
      <c r="AT300" s="234">
        <v>0</v>
      </c>
      <c r="AU300" s="254"/>
      <c r="AV300" s="221">
        <v>539.13</v>
      </c>
      <c r="AW300" s="221">
        <v>3146362.68</v>
      </c>
      <c r="AX300" s="271">
        <v>3.7185277289488463E-3</v>
      </c>
      <c r="AY300" s="298">
        <v>58566.811730944326</v>
      </c>
      <c r="AZ300" s="213"/>
      <c r="BA300" s="221">
        <v>21.568071113239071</v>
      </c>
      <c r="BB300" s="272">
        <v>-0.73109955372613478</v>
      </c>
      <c r="BC300" s="221">
        <v>-4.8289320008460042</v>
      </c>
      <c r="BD300" s="272">
        <v>-6.9151303239932307E-2</v>
      </c>
      <c r="BE300" s="221">
        <v>1.4486248218993783E-2</v>
      </c>
      <c r="BF300" s="272">
        <v>-5.1622759187226119E-3</v>
      </c>
      <c r="BG300" s="221">
        <v>1616.5398236655328</v>
      </c>
      <c r="BH300" s="272">
        <v>-0.57811477861159632</v>
      </c>
      <c r="BI300" s="221">
        <v>-5.6824588568298362E-2</v>
      </c>
      <c r="BJ300" s="445">
        <v>0</v>
      </c>
      <c r="BL300" s="412">
        <v>480.25</v>
      </c>
      <c r="BM300" s="425"/>
      <c r="BN300" s="235">
        <v>5831</v>
      </c>
      <c r="BO300" s="302">
        <v>1.52</v>
      </c>
      <c r="BP300" s="232">
        <v>1.52</v>
      </c>
      <c r="BQ300" s="71">
        <v>1128423230</v>
      </c>
      <c r="BR300" s="235">
        <v>5800</v>
      </c>
      <c r="BS300" s="302">
        <v>1.48</v>
      </c>
      <c r="BT300" s="232">
        <v>1.48</v>
      </c>
      <c r="BU300" s="71">
        <v>1310816330</v>
      </c>
      <c r="BV300" s="235">
        <v>5823</v>
      </c>
      <c r="BW300" s="302">
        <v>1.48</v>
      </c>
      <c r="BX300" s="232">
        <v>1.48</v>
      </c>
      <c r="BY300" s="71">
        <v>1326470145</v>
      </c>
      <c r="BZ300" s="463">
        <v>-95092</v>
      </c>
      <c r="CA300" s="235">
        <v>9639730</v>
      </c>
      <c r="CB300" s="235">
        <v>469471</v>
      </c>
      <c r="CC300" s="235">
        <v>-364840</v>
      </c>
      <c r="CD300" s="235">
        <v>-887</v>
      </c>
      <c r="CE300" s="235">
        <v>0</v>
      </c>
      <c r="CF300" s="235">
        <v>845495</v>
      </c>
      <c r="CG300" s="235">
        <v>100023</v>
      </c>
      <c r="CH300" s="235">
        <v>-59674</v>
      </c>
      <c r="CI300" s="235">
        <v>87374</v>
      </c>
      <c r="CJ300" s="235">
        <v>3018</v>
      </c>
      <c r="CK300" s="235">
        <v>1515582</v>
      </c>
      <c r="CL300" s="235">
        <v>654949</v>
      </c>
      <c r="CM300" s="235">
        <v>-319293</v>
      </c>
      <c r="CN300" s="235">
        <v>0</v>
      </c>
      <c r="CO300" s="235">
        <v>0</v>
      </c>
      <c r="CP300" s="235">
        <v>17009</v>
      </c>
      <c r="CQ300" s="235">
        <v>4069</v>
      </c>
      <c r="CR300" s="235">
        <v>-1260</v>
      </c>
      <c r="CS300" s="235">
        <v>0</v>
      </c>
      <c r="CT300" s="235">
        <v>7943</v>
      </c>
      <c r="CU300" s="235">
        <v>23448</v>
      </c>
      <c r="CV300" s="235">
        <v>0</v>
      </c>
      <c r="CW300" s="235">
        <v>12527065</v>
      </c>
      <c r="CX300" s="463">
        <v>-80743</v>
      </c>
      <c r="CY300" s="544">
        <v>9307836</v>
      </c>
      <c r="CZ300" s="544">
        <v>393747</v>
      </c>
      <c r="DA300" s="544">
        <v>-401389</v>
      </c>
      <c r="DB300" s="544">
        <v>-572</v>
      </c>
      <c r="DC300" s="544">
        <v>0</v>
      </c>
      <c r="DD300" s="544">
        <v>876653</v>
      </c>
      <c r="DE300" s="544">
        <v>92761</v>
      </c>
      <c r="DF300" s="544">
        <v>-62458</v>
      </c>
      <c r="DG300" s="544">
        <v>98375</v>
      </c>
      <c r="DH300" s="544">
        <v>1860</v>
      </c>
      <c r="DI300" s="544">
        <v>1211973</v>
      </c>
      <c r="DJ300" s="544">
        <v>149180</v>
      </c>
      <c r="DK300" s="544">
        <v>-220889</v>
      </c>
      <c r="DL300" s="544">
        <v>-1143</v>
      </c>
      <c r="DM300" s="544">
        <v>0</v>
      </c>
      <c r="DN300" s="544">
        <v>12185</v>
      </c>
      <c r="DO300" s="544">
        <v>2766</v>
      </c>
      <c r="DP300" s="544">
        <v>-1212</v>
      </c>
      <c r="DQ300" s="544">
        <v>0</v>
      </c>
      <c r="DR300" s="544">
        <v>1903</v>
      </c>
      <c r="DS300" s="544">
        <v>13940</v>
      </c>
      <c r="DT300" s="544">
        <v>0</v>
      </c>
      <c r="DU300" s="544">
        <v>11394773</v>
      </c>
      <c r="DV300" s="463">
        <v>-70780</v>
      </c>
      <c r="DW300" s="235">
        <v>9209999</v>
      </c>
      <c r="DX300" s="235">
        <v>336338</v>
      </c>
      <c r="DY300" s="235">
        <v>-327537</v>
      </c>
      <c r="DZ300" s="235">
        <v>-870</v>
      </c>
      <c r="EA300" s="235">
        <v>0</v>
      </c>
      <c r="EB300" s="235">
        <v>1097335</v>
      </c>
      <c r="EC300" s="235">
        <v>88258</v>
      </c>
      <c r="ED300" s="235">
        <v>-79422</v>
      </c>
      <c r="EE300" s="235">
        <v>83607</v>
      </c>
      <c r="EF300" s="235">
        <v>2684</v>
      </c>
      <c r="EG300" s="235">
        <v>1741709</v>
      </c>
      <c r="EH300" s="235">
        <v>286218</v>
      </c>
      <c r="EI300" s="235">
        <v>-80981</v>
      </c>
      <c r="EJ300" s="235">
        <v>0</v>
      </c>
      <c r="EK300" s="235">
        <v>0</v>
      </c>
      <c r="EL300" s="235">
        <v>5858</v>
      </c>
      <c r="EM300" s="235">
        <v>1919</v>
      </c>
      <c r="EN300" s="235">
        <v>-564</v>
      </c>
      <c r="EO300" s="235">
        <v>0</v>
      </c>
      <c r="EP300" s="235">
        <v>-1006</v>
      </c>
      <c r="EQ300" s="235">
        <v>19637</v>
      </c>
      <c r="ER300" s="235">
        <v>0</v>
      </c>
      <c r="ES300" s="235">
        <v>12312402</v>
      </c>
      <c r="ET300" s="254"/>
      <c r="EU300" s="254"/>
      <c r="EV300" s="254"/>
      <c r="EW300" s="254"/>
      <c r="EY300" s="397">
        <v>17.380468975069704</v>
      </c>
      <c r="EZ300" s="226">
        <v>-0.81989893921813994</v>
      </c>
      <c r="FA300" s="397">
        <v>-5.2568555668344761</v>
      </c>
      <c r="FB300" s="226">
        <v>-1.2293695628974389E-2</v>
      </c>
      <c r="FC300" s="221">
        <v>6.6346360134146307E-3</v>
      </c>
      <c r="FD300" s="226">
        <v>4.1803070484867498E-2</v>
      </c>
      <c r="FE300" s="221">
        <v>1855.5779432439012</v>
      </c>
      <c r="FF300" s="226">
        <v>-0.53306598038351716</v>
      </c>
      <c r="FG300" s="221">
        <v>-6.4330895994682419E-2</v>
      </c>
      <c r="FH300" s="226">
        <v>0</v>
      </c>
      <c r="FI300" s="232"/>
      <c r="FJ300" s="393">
        <v>480.25</v>
      </c>
      <c r="FK300" s="430"/>
      <c r="FL300" s="468">
        <v>0.17480233757304917</v>
      </c>
      <c r="FM300" s="469">
        <v>0</v>
      </c>
      <c r="FN300" s="472">
        <v>7.3664489515297351</v>
      </c>
      <c r="FO300" s="386">
        <v>0</v>
      </c>
      <c r="FQ300" s="390">
        <v>495.42</v>
      </c>
      <c r="FR300" s="391">
        <v>2882353.56</v>
      </c>
      <c r="FS300" s="392">
        <v>3.376420599239217E-3</v>
      </c>
      <c r="FT300" s="278">
        <v>54022.729587827474</v>
      </c>
      <c r="FV300" s="555">
        <v>0</v>
      </c>
      <c r="FW300" s="551">
        <v>0</v>
      </c>
      <c r="FX300" s="547">
        <v>61231</v>
      </c>
      <c r="FY300" s="545">
        <v>78799</v>
      </c>
      <c r="FZ300" s="555">
        <v>0</v>
      </c>
    </row>
    <row r="301" spans="1:182" x14ac:dyDescent="0.2">
      <c r="A301" s="65">
        <v>298</v>
      </c>
      <c r="B301" s="65">
        <v>945</v>
      </c>
      <c r="C301" s="66">
        <v>1725</v>
      </c>
      <c r="D301" s="67" t="s">
        <v>105</v>
      </c>
      <c r="E301" s="75"/>
      <c r="F301" s="220">
        <v>1000</v>
      </c>
      <c r="G301" s="220">
        <v>1687164.3333333333</v>
      </c>
      <c r="H301" s="214">
        <v>1.7833333333333332</v>
      </c>
      <c r="I301" s="220">
        <v>945999.97425997432</v>
      </c>
      <c r="J301" s="220">
        <v>169163</v>
      </c>
      <c r="K301" s="209">
        <v>0</v>
      </c>
      <c r="L301" s="216">
        <v>1.65</v>
      </c>
      <c r="M301" s="220">
        <v>1560899.9575289574</v>
      </c>
      <c r="N301" s="220">
        <v>170183.8</v>
      </c>
      <c r="O301" s="220">
        <v>466.33333333333331</v>
      </c>
      <c r="P301" s="220">
        <v>1731550.0908622907</v>
      </c>
      <c r="Q301" s="221">
        <v>1731.5500908622907</v>
      </c>
      <c r="R301" s="221">
        <v>2681.4037114060652</v>
      </c>
      <c r="S301" s="221">
        <v>64.576254724220789</v>
      </c>
      <c r="T301" s="381">
        <v>1731.5500908622907</v>
      </c>
      <c r="U301" s="222">
        <v>2746.534559255173</v>
      </c>
      <c r="V301" s="222">
        <v>63.044904533510262</v>
      </c>
      <c r="W301" s="223">
        <v>351445.83960119658</v>
      </c>
      <c r="X301" s="224">
        <v>351.44583960119655</v>
      </c>
      <c r="Y301" s="225">
        <v>77.683040476259094</v>
      </c>
      <c r="Z301" s="223">
        <v>223011</v>
      </c>
      <c r="AA301" s="224">
        <v>223.011</v>
      </c>
      <c r="AB301" s="226">
        <v>85.999990253398707</v>
      </c>
      <c r="AC301" s="227">
        <v>0</v>
      </c>
      <c r="AD301" s="228">
        <v>0</v>
      </c>
      <c r="AE301" s="229">
        <v>223011</v>
      </c>
      <c r="AF301" s="230">
        <v>223.011</v>
      </c>
      <c r="AG301" s="231">
        <v>85.999990253398707</v>
      </c>
      <c r="AH301" s="223">
        <v>574456.83960119658</v>
      </c>
      <c r="AI301" s="224">
        <v>574.45683960119652</v>
      </c>
      <c r="AJ301" s="226">
        <v>85.999990253398707</v>
      </c>
      <c r="AK301" s="232">
        <v>0</v>
      </c>
      <c r="AL301" s="444">
        <v>0.68</v>
      </c>
      <c r="AM301" s="232">
        <v>5787.2511933282631</v>
      </c>
      <c r="AN301" s="232">
        <v>15.356</v>
      </c>
      <c r="AO301" s="232">
        <v>24714.904465116382</v>
      </c>
      <c r="AP301" s="223">
        <v>30502.155658444644</v>
      </c>
      <c r="AQ301" s="224">
        <v>64.576254724220789</v>
      </c>
      <c r="AR301" s="224">
        <v>0</v>
      </c>
      <c r="AS301" s="233">
        <v>0</v>
      </c>
      <c r="AT301" s="234">
        <v>30502.155658444644</v>
      </c>
      <c r="AU301" s="254"/>
      <c r="AV301" s="221">
        <v>302.01</v>
      </c>
      <c r="AW301" s="221">
        <v>302010</v>
      </c>
      <c r="AX301" s="271">
        <v>3.5693042208975127E-4</v>
      </c>
      <c r="AY301" s="298">
        <v>5621.6541479135822</v>
      </c>
      <c r="AZ301" s="213"/>
      <c r="BA301" s="221">
        <v>63.93700859727462</v>
      </c>
      <c r="BB301" s="272">
        <v>0.28216604250002542</v>
      </c>
      <c r="BC301" s="221">
        <v>-13.230957008282351</v>
      </c>
      <c r="BD301" s="272">
        <v>-0.88490057644213971</v>
      </c>
      <c r="BE301" s="221">
        <v>-0.1620554291648936</v>
      </c>
      <c r="BF301" s="272">
        <v>-0.41035874286030233</v>
      </c>
      <c r="BG301" s="221">
        <v>3724.2015232282301</v>
      </c>
      <c r="BH301" s="272">
        <v>2.4853608387767283E-2</v>
      </c>
      <c r="BI301" s="221">
        <v>-0.25948672129754596</v>
      </c>
      <c r="BJ301" s="445">
        <v>0</v>
      </c>
      <c r="BL301" s="412">
        <v>168.95</v>
      </c>
      <c r="BM301" s="425"/>
      <c r="BN301" s="235">
        <v>1003</v>
      </c>
      <c r="BO301" s="302">
        <v>1.75</v>
      </c>
      <c r="BP301" s="232">
        <v>1.75</v>
      </c>
      <c r="BQ301" s="71">
        <v>127035160</v>
      </c>
      <c r="BR301" s="235">
        <v>1006</v>
      </c>
      <c r="BS301" s="302">
        <v>1.75</v>
      </c>
      <c r="BT301" s="232">
        <v>1.75</v>
      </c>
      <c r="BU301" s="71">
        <v>156200440</v>
      </c>
      <c r="BV301" s="235">
        <v>1056</v>
      </c>
      <c r="BW301" s="302">
        <v>1.75</v>
      </c>
      <c r="BX301" s="232">
        <v>1.75</v>
      </c>
      <c r="BY301" s="71">
        <v>158784590</v>
      </c>
      <c r="BZ301" s="463">
        <v>-16444</v>
      </c>
      <c r="CA301" s="235">
        <v>1516482</v>
      </c>
      <c r="CB301" s="235">
        <v>39975</v>
      </c>
      <c r="CC301" s="235">
        <v>-45305</v>
      </c>
      <c r="CD301" s="235">
        <v>0</v>
      </c>
      <c r="CE301" s="235">
        <v>0</v>
      </c>
      <c r="CF301" s="235">
        <v>90924</v>
      </c>
      <c r="CG301" s="235">
        <v>6746</v>
      </c>
      <c r="CH301" s="235">
        <v>-6956</v>
      </c>
      <c r="CI301" s="235">
        <v>6672</v>
      </c>
      <c r="CJ301" s="235">
        <v>411</v>
      </c>
      <c r="CK301" s="235">
        <v>68117</v>
      </c>
      <c r="CL301" s="235">
        <v>15097</v>
      </c>
      <c r="CM301" s="235">
        <v>0</v>
      </c>
      <c r="CN301" s="235">
        <v>0</v>
      </c>
      <c r="CO301" s="235">
        <v>0</v>
      </c>
      <c r="CP301" s="235">
        <v>473</v>
      </c>
      <c r="CQ301" s="235">
        <v>11</v>
      </c>
      <c r="CR301" s="235">
        <v>0</v>
      </c>
      <c r="CS301" s="235">
        <v>0</v>
      </c>
      <c r="CT301" s="235">
        <v>359</v>
      </c>
      <c r="CU301" s="235">
        <v>2899</v>
      </c>
      <c r="CV301" s="235">
        <v>0</v>
      </c>
      <c r="CW301" s="235">
        <v>1679461</v>
      </c>
      <c r="CX301" s="463">
        <v>-7218</v>
      </c>
      <c r="CY301" s="544">
        <v>1494713</v>
      </c>
      <c r="CZ301" s="544">
        <v>30298</v>
      </c>
      <c r="DA301" s="544">
        <v>-35667</v>
      </c>
      <c r="DB301" s="544">
        <v>0</v>
      </c>
      <c r="DC301" s="544">
        <v>0</v>
      </c>
      <c r="DD301" s="544">
        <v>86638</v>
      </c>
      <c r="DE301" s="544">
        <v>7061</v>
      </c>
      <c r="DF301" s="544">
        <v>-7655</v>
      </c>
      <c r="DG301" s="544">
        <v>-1538</v>
      </c>
      <c r="DH301" s="544">
        <v>854</v>
      </c>
      <c r="DI301" s="544">
        <v>37517</v>
      </c>
      <c r="DJ301" s="544">
        <v>17486</v>
      </c>
      <c r="DK301" s="544">
        <v>0</v>
      </c>
      <c r="DL301" s="544">
        <v>0</v>
      </c>
      <c r="DM301" s="544">
        <v>0</v>
      </c>
      <c r="DN301" s="544">
        <v>454</v>
      </c>
      <c r="DO301" s="544">
        <v>100</v>
      </c>
      <c r="DP301" s="544">
        <v>0</v>
      </c>
      <c r="DQ301" s="544">
        <v>0</v>
      </c>
      <c r="DR301" s="544">
        <v>720</v>
      </c>
      <c r="DS301" s="544">
        <v>896</v>
      </c>
      <c r="DT301" s="544">
        <v>0</v>
      </c>
      <c r="DU301" s="544">
        <v>1624659</v>
      </c>
      <c r="DV301" s="463">
        <v>-7921</v>
      </c>
      <c r="DW301" s="235">
        <v>1621502</v>
      </c>
      <c r="DX301" s="235">
        <v>36063</v>
      </c>
      <c r="DY301" s="235">
        <v>-29371</v>
      </c>
      <c r="DZ301" s="235">
        <v>0</v>
      </c>
      <c r="EA301" s="235">
        <v>0</v>
      </c>
      <c r="EB301" s="235">
        <v>130578</v>
      </c>
      <c r="EC301" s="235">
        <v>7144</v>
      </c>
      <c r="ED301" s="235">
        <v>-6908</v>
      </c>
      <c r="EE301" s="235">
        <v>1666</v>
      </c>
      <c r="EF301" s="235">
        <v>0</v>
      </c>
      <c r="EG301" s="235">
        <v>42721</v>
      </c>
      <c r="EH301" s="235">
        <v>15611</v>
      </c>
      <c r="EI301" s="235">
        <v>0</v>
      </c>
      <c r="EJ301" s="235">
        <v>0</v>
      </c>
      <c r="EK301" s="235">
        <v>0</v>
      </c>
      <c r="EL301" s="235">
        <v>219</v>
      </c>
      <c r="EM301" s="235">
        <v>5</v>
      </c>
      <c r="EN301" s="235">
        <v>0</v>
      </c>
      <c r="EO301" s="235">
        <v>0</v>
      </c>
      <c r="EP301" s="235">
        <v>-526</v>
      </c>
      <c r="EQ301" s="235">
        <v>1208</v>
      </c>
      <c r="ER301" s="235">
        <v>0</v>
      </c>
      <c r="ES301" s="235">
        <v>1811991</v>
      </c>
      <c r="ET301" s="254"/>
      <c r="EU301" s="254"/>
      <c r="EV301" s="254"/>
      <c r="EW301" s="254"/>
      <c r="EY301" s="397">
        <v>65.873766777715659</v>
      </c>
      <c r="EZ301" s="226">
        <v>0.32288708375557729</v>
      </c>
      <c r="FA301" s="397">
        <v>-20.646425809525436</v>
      </c>
      <c r="FB301" s="226">
        <v>-1.0904774309244187</v>
      </c>
      <c r="FC301" s="221">
        <v>-0.199163679379637</v>
      </c>
      <c r="FD301" s="226">
        <v>-0.46945580697402556</v>
      </c>
      <c r="FE301" s="221">
        <v>3711.317391239138</v>
      </c>
      <c r="FF301" s="226">
        <v>-4.1289426627327827E-3</v>
      </c>
      <c r="FG301" s="221">
        <v>-0.30822930287003353</v>
      </c>
      <c r="FH301" s="226">
        <v>0</v>
      </c>
      <c r="FI301" s="232"/>
      <c r="FJ301" s="393">
        <v>168.95</v>
      </c>
      <c r="FK301" s="430"/>
      <c r="FL301" s="468">
        <v>0.66557911908646006</v>
      </c>
      <c r="FM301" s="469">
        <v>5520.0664595655735</v>
      </c>
      <c r="FN301" s="472">
        <v>15.030342577487765</v>
      </c>
      <c r="FO301" s="386">
        <v>24112.231493024196</v>
      </c>
      <c r="FQ301" s="236">
        <v>289.27999999999997</v>
      </c>
      <c r="FR301" s="387">
        <v>295547.73333333328</v>
      </c>
      <c r="FS301" s="388">
        <v>3.4620785899878482E-4</v>
      </c>
      <c r="FT301" s="389">
        <v>5539.3257439805575</v>
      </c>
      <c r="FV301" s="555">
        <v>0</v>
      </c>
      <c r="FW301" s="551">
        <v>0</v>
      </c>
      <c r="FX301" s="547">
        <v>1399</v>
      </c>
      <c r="FY301" s="545">
        <v>2086</v>
      </c>
      <c r="FZ301" s="555">
        <v>0</v>
      </c>
    </row>
    <row r="302" spans="1:182" x14ac:dyDescent="0.2">
      <c r="A302" s="65">
        <v>299</v>
      </c>
      <c r="B302" s="65">
        <v>593</v>
      </c>
      <c r="C302" s="66">
        <v>1223</v>
      </c>
      <c r="D302" s="67" t="s">
        <v>66</v>
      </c>
      <c r="E302" s="75"/>
      <c r="F302" s="220">
        <v>5737.666666666667</v>
      </c>
      <c r="G302" s="220">
        <v>15406461.666666666</v>
      </c>
      <c r="H302" s="214">
        <v>1.71</v>
      </c>
      <c r="I302" s="220">
        <v>9018276.1136146653</v>
      </c>
      <c r="J302" s="220">
        <v>1876916.6666666667</v>
      </c>
      <c r="K302" s="209">
        <v>0</v>
      </c>
      <c r="L302" s="216">
        <v>1.65</v>
      </c>
      <c r="M302" s="220">
        <v>14880155.587464198</v>
      </c>
      <c r="N302" s="220">
        <v>1529206.4233333331</v>
      </c>
      <c r="O302" s="220">
        <v>13334</v>
      </c>
      <c r="P302" s="220">
        <v>16422696.010797532</v>
      </c>
      <c r="Q302" s="221">
        <v>2862.260386474908</v>
      </c>
      <c r="R302" s="221">
        <v>2681.4037114060652</v>
      </c>
      <c r="S302" s="221">
        <v>106.7448506280319</v>
      </c>
      <c r="T302" s="381">
        <v>2862.260386474908</v>
      </c>
      <c r="U302" s="222">
        <v>2746.534559255173</v>
      </c>
      <c r="V302" s="222">
        <v>104.21352161143453</v>
      </c>
      <c r="W302" s="223">
        <v>-383947.26691506518</v>
      </c>
      <c r="X302" s="224">
        <v>-66.91696977547177</v>
      </c>
      <c r="Y302" s="225">
        <v>104.24925589566011</v>
      </c>
      <c r="Z302" s="223">
        <v>0</v>
      </c>
      <c r="AA302" s="224">
        <v>0</v>
      </c>
      <c r="AB302" s="226">
        <v>104.24925589566011</v>
      </c>
      <c r="AC302" s="227">
        <v>0</v>
      </c>
      <c r="AD302" s="228">
        <v>0</v>
      </c>
      <c r="AE302" s="229">
        <v>0</v>
      </c>
      <c r="AF302" s="230">
        <v>0</v>
      </c>
      <c r="AG302" s="231">
        <v>104.24925589566011</v>
      </c>
      <c r="AH302" s="223">
        <v>-383947.26691506518</v>
      </c>
      <c r="AI302" s="224">
        <v>-66.91696977547177</v>
      </c>
      <c r="AJ302" s="226">
        <v>104.24925589566011</v>
      </c>
      <c r="AK302" s="232">
        <v>0</v>
      </c>
      <c r="AL302" s="444">
        <v>0.24382733980131294</v>
      </c>
      <c r="AM302" s="232">
        <v>0</v>
      </c>
      <c r="AN302" s="232">
        <v>5.0572822866438152</v>
      </c>
      <c r="AO302" s="232">
        <v>0</v>
      </c>
      <c r="AP302" s="223">
        <v>0</v>
      </c>
      <c r="AQ302" s="224">
        <v>106.7448506280319</v>
      </c>
      <c r="AR302" s="224">
        <v>0</v>
      </c>
      <c r="AS302" s="233">
        <v>0</v>
      </c>
      <c r="AT302" s="234">
        <v>0</v>
      </c>
      <c r="AU302" s="254"/>
      <c r="AV302" s="221">
        <v>703.1</v>
      </c>
      <c r="AW302" s="221">
        <v>4034153.4333333336</v>
      </c>
      <c r="AX302" s="271">
        <v>4.7677629473675907E-3</v>
      </c>
      <c r="AY302" s="298">
        <v>75092.26642103956</v>
      </c>
      <c r="AZ302" s="213"/>
      <c r="BA302" s="221">
        <v>74.017812643850178</v>
      </c>
      <c r="BB302" s="272">
        <v>0.52325143498930526</v>
      </c>
      <c r="BC302" s="221">
        <v>0.62720839158828257</v>
      </c>
      <c r="BD302" s="272">
        <v>0.46058320191545421</v>
      </c>
      <c r="BE302" s="221">
        <v>0.45608637217247328</v>
      </c>
      <c r="BF302" s="272">
        <v>1.0083933483309686</v>
      </c>
      <c r="BG302" s="221">
        <v>3271.925711514376</v>
      </c>
      <c r="BH302" s="272">
        <v>-0.10453528581878999</v>
      </c>
      <c r="BI302" s="221">
        <v>0.52419081776362952</v>
      </c>
      <c r="BJ302" s="445">
        <v>0</v>
      </c>
      <c r="BL302" s="412">
        <v>1127.75</v>
      </c>
      <c r="BM302" s="425"/>
      <c r="BN302" s="235">
        <v>5771</v>
      </c>
      <c r="BO302" s="302">
        <v>1.7</v>
      </c>
      <c r="BP302" s="232">
        <v>1.7</v>
      </c>
      <c r="BQ302" s="71">
        <v>1123149180</v>
      </c>
      <c r="BR302" s="235">
        <v>5749</v>
      </c>
      <c r="BS302" s="302">
        <v>1.65</v>
      </c>
      <c r="BT302" s="232">
        <v>1.65</v>
      </c>
      <c r="BU302" s="71">
        <v>1431150540</v>
      </c>
      <c r="BV302" s="235">
        <v>5793</v>
      </c>
      <c r="BW302" s="302">
        <v>1.65</v>
      </c>
      <c r="BX302" s="232">
        <v>1.65</v>
      </c>
      <c r="BY302" s="71">
        <v>1442027650</v>
      </c>
      <c r="BZ302" s="463">
        <v>-203602</v>
      </c>
      <c r="CA302" s="235">
        <v>11676526</v>
      </c>
      <c r="CB302" s="235">
        <v>404352</v>
      </c>
      <c r="CC302" s="235">
        <v>-684772</v>
      </c>
      <c r="CD302" s="235">
        <v>-11868</v>
      </c>
      <c r="CE302" s="235">
        <v>0</v>
      </c>
      <c r="CF302" s="235">
        <v>1706312</v>
      </c>
      <c r="CG302" s="235">
        <v>80196</v>
      </c>
      <c r="CH302" s="235">
        <v>-122251</v>
      </c>
      <c r="CI302" s="235">
        <v>251086</v>
      </c>
      <c r="CJ302" s="235">
        <v>2729</v>
      </c>
      <c r="CK302" s="235">
        <v>664286</v>
      </c>
      <c r="CL302" s="235">
        <v>546727</v>
      </c>
      <c r="CM302" s="235">
        <v>-66706</v>
      </c>
      <c r="CN302" s="235">
        <v>0</v>
      </c>
      <c r="CO302" s="235">
        <v>0</v>
      </c>
      <c r="CP302" s="235">
        <v>15705</v>
      </c>
      <c r="CQ302" s="235">
        <v>2399</v>
      </c>
      <c r="CR302" s="235">
        <v>-1799</v>
      </c>
      <c r="CS302" s="235">
        <v>0</v>
      </c>
      <c r="CT302" s="235">
        <v>4600</v>
      </c>
      <c r="CU302" s="235">
        <v>22010</v>
      </c>
      <c r="CV302" s="235">
        <v>0</v>
      </c>
      <c r="CW302" s="235">
        <v>14285930</v>
      </c>
      <c r="CX302" s="463">
        <v>-53891</v>
      </c>
      <c r="CY302" s="544">
        <v>13243943</v>
      </c>
      <c r="CZ302" s="544">
        <v>522324</v>
      </c>
      <c r="DA302" s="544">
        <v>-545840</v>
      </c>
      <c r="DB302" s="544">
        <v>-3669</v>
      </c>
      <c r="DC302" s="544">
        <v>0</v>
      </c>
      <c r="DD302" s="544">
        <v>1578598</v>
      </c>
      <c r="DE302" s="544">
        <v>125314</v>
      </c>
      <c r="DF302" s="544">
        <v>-80235</v>
      </c>
      <c r="DG302" s="544">
        <v>409798</v>
      </c>
      <c r="DH302" s="544">
        <v>1802</v>
      </c>
      <c r="DI302" s="544">
        <v>590836</v>
      </c>
      <c r="DJ302" s="544">
        <v>339397</v>
      </c>
      <c r="DK302" s="544">
        <v>-83412</v>
      </c>
      <c r="DL302" s="544">
        <v>0</v>
      </c>
      <c r="DM302" s="544">
        <v>0</v>
      </c>
      <c r="DN302" s="544">
        <v>3243</v>
      </c>
      <c r="DO302" s="544">
        <v>3039</v>
      </c>
      <c r="DP302" s="544">
        <v>-1689</v>
      </c>
      <c r="DQ302" s="544">
        <v>0</v>
      </c>
      <c r="DR302" s="544">
        <v>710</v>
      </c>
      <c r="DS302" s="544">
        <v>17310</v>
      </c>
      <c r="DT302" s="544">
        <v>0</v>
      </c>
      <c r="DU302" s="544">
        <v>16067578</v>
      </c>
      <c r="DV302" s="463">
        <v>-724851</v>
      </c>
      <c r="DW302" s="235">
        <v>9352217</v>
      </c>
      <c r="DX302" s="235">
        <v>374977</v>
      </c>
      <c r="DY302" s="235">
        <v>-415431</v>
      </c>
      <c r="DZ302" s="235">
        <v>-4095</v>
      </c>
      <c r="EA302" s="235">
        <v>0</v>
      </c>
      <c r="EB302" s="235">
        <v>1384505</v>
      </c>
      <c r="EC302" s="235">
        <v>72732</v>
      </c>
      <c r="ED302" s="235">
        <v>-59880</v>
      </c>
      <c r="EE302" s="235">
        <v>263532</v>
      </c>
      <c r="EF302" s="235">
        <v>3069</v>
      </c>
      <c r="EG302" s="235">
        <v>381152</v>
      </c>
      <c r="EH302" s="235">
        <v>376538</v>
      </c>
      <c r="EI302" s="235">
        <v>-19857</v>
      </c>
      <c r="EJ302" s="235">
        <v>-459</v>
      </c>
      <c r="EK302" s="235">
        <v>0</v>
      </c>
      <c r="EL302" s="235">
        <v>4076</v>
      </c>
      <c r="EM302" s="235">
        <v>5377</v>
      </c>
      <c r="EN302" s="235">
        <v>-5977</v>
      </c>
      <c r="EO302" s="235">
        <v>0</v>
      </c>
      <c r="EP302" s="235">
        <v>28</v>
      </c>
      <c r="EQ302" s="235">
        <v>29023</v>
      </c>
      <c r="ER302" s="235">
        <v>0</v>
      </c>
      <c r="ES302" s="235">
        <v>11016676</v>
      </c>
      <c r="ET302" s="254"/>
      <c r="EU302" s="254"/>
      <c r="EV302" s="254"/>
      <c r="EW302" s="254"/>
      <c r="EY302" s="397">
        <v>73.679984151454534</v>
      </c>
      <c r="EZ302" s="226">
        <v>0.5068472702396698</v>
      </c>
      <c r="FA302" s="397">
        <v>0.22589502763417268</v>
      </c>
      <c r="FB302" s="226">
        <v>0.37182440659321475</v>
      </c>
      <c r="FC302" s="221">
        <v>0.38860869774738921</v>
      </c>
      <c r="FD302" s="226">
        <v>0.99073032310862363</v>
      </c>
      <c r="FE302" s="221">
        <v>3523.3551980506513</v>
      </c>
      <c r="FF302" s="226">
        <v>-5.7703363239944731E-2</v>
      </c>
      <c r="FG302" s="221">
        <v>0.48177634079536319</v>
      </c>
      <c r="FH302" s="226">
        <v>0</v>
      </c>
      <c r="FI302" s="232"/>
      <c r="FJ302" s="393">
        <v>1127.75</v>
      </c>
      <c r="FK302" s="430"/>
      <c r="FL302" s="468">
        <v>0.24241899150927049</v>
      </c>
      <c r="FM302" s="469">
        <v>0</v>
      </c>
      <c r="FN302" s="472">
        <v>5.0280713914399584</v>
      </c>
      <c r="FO302" s="386">
        <v>0</v>
      </c>
      <c r="FQ302" s="236">
        <v>686.75</v>
      </c>
      <c r="FR302" s="387">
        <v>3963234.25</v>
      </c>
      <c r="FS302" s="388">
        <v>4.6425761041301219E-3</v>
      </c>
      <c r="FT302" s="389">
        <v>74281.217666081953</v>
      </c>
      <c r="FV302" s="555">
        <v>0</v>
      </c>
      <c r="FW302" s="551">
        <v>0</v>
      </c>
      <c r="FX302" s="547">
        <v>40002</v>
      </c>
      <c r="FY302" s="545">
        <v>51067</v>
      </c>
      <c r="FZ302" s="555">
        <v>0</v>
      </c>
    </row>
    <row r="303" spans="1:182" x14ac:dyDescent="0.2">
      <c r="A303" s="65">
        <v>300</v>
      </c>
      <c r="B303" s="65">
        <v>344</v>
      </c>
      <c r="C303" s="66">
        <v>4124</v>
      </c>
      <c r="D303" s="67" t="s">
        <v>196</v>
      </c>
      <c r="E303" s="75"/>
      <c r="F303" s="220">
        <v>889.66666666666663</v>
      </c>
      <c r="G303" s="220">
        <v>1419212</v>
      </c>
      <c r="H303" s="214">
        <v>1.75</v>
      </c>
      <c r="I303" s="220">
        <v>810978.2857142858</v>
      </c>
      <c r="J303" s="220">
        <v>183557</v>
      </c>
      <c r="K303" s="209">
        <v>0</v>
      </c>
      <c r="L303" s="216">
        <v>1.65</v>
      </c>
      <c r="M303" s="220">
        <v>1338114.1714285715</v>
      </c>
      <c r="N303" s="220">
        <v>150050.78</v>
      </c>
      <c r="O303" s="220">
        <v>704</v>
      </c>
      <c r="P303" s="220">
        <v>1488868.9514285715</v>
      </c>
      <c r="Q303" s="221">
        <v>1673.5132462666597</v>
      </c>
      <c r="R303" s="221">
        <v>2681.4037114060652</v>
      </c>
      <c r="S303" s="221">
        <v>62.411834486091188</v>
      </c>
      <c r="T303" s="381">
        <v>1673.5132462666597</v>
      </c>
      <c r="U303" s="222">
        <v>2746.534559255173</v>
      </c>
      <c r="V303" s="222">
        <v>60.931810984402702</v>
      </c>
      <c r="W303" s="223">
        <v>331774.02367970574</v>
      </c>
      <c r="X303" s="224">
        <v>372.91947210158008</v>
      </c>
      <c r="Y303" s="225">
        <v>76.31945572623745</v>
      </c>
      <c r="Z303" s="223">
        <v>230935</v>
      </c>
      <c r="AA303" s="224">
        <v>259.57474709629076</v>
      </c>
      <c r="AB303" s="226">
        <v>86.000010205673732</v>
      </c>
      <c r="AC303" s="227">
        <v>0</v>
      </c>
      <c r="AD303" s="228">
        <v>0</v>
      </c>
      <c r="AE303" s="229">
        <v>230935</v>
      </c>
      <c r="AF303" s="230">
        <v>259.57474709629076</v>
      </c>
      <c r="AG303" s="231">
        <v>86.000010205673732</v>
      </c>
      <c r="AH303" s="223">
        <v>562709.0236797058</v>
      </c>
      <c r="AI303" s="224">
        <v>632.49421919787085</v>
      </c>
      <c r="AJ303" s="226">
        <v>86.000010205673732</v>
      </c>
      <c r="AK303" s="232">
        <v>0</v>
      </c>
      <c r="AL303" s="444">
        <v>1.0307231172723867</v>
      </c>
      <c r="AM303" s="232">
        <v>25862.175024270342</v>
      </c>
      <c r="AN303" s="232">
        <v>20.35931060322218</v>
      </c>
      <c r="AO303" s="232">
        <v>57808.854685709972</v>
      </c>
      <c r="AP303" s="223">
        <v>83671.029709980314</v>
      </c>
      <c r="AQ303" s="224">
        <v>62.411834486091188</v>
      </c>
      <c r="AR303" s="224">
        <v>0</v>
      </c>
      <c r="AS303" s="233">
        <v>0</v>
      </c>
      <c r="AT303" s="234">
        <v>83671.029709980314</v>
      </c>
      <c r="AU303" s="254"/>
      <c r="AV303" s="221">
        <v>290.37</v>
      </c>
      <c r="AW303" s="221">
        <v>258332.50999999998</v>
      </c>
      <c r="AX303" s="271">
        <v>3.0531019447635802E-4</v>
      </c>
      <c r="AY303" s="298">
        <v>4808.6355630026392</v>
      </c>
      <c r="AZ303" s="213"/>
      <c r="BA303" s="221">
        <v>12.082915831090768</v>
      </c>
      <c r="BB303" s="272">
        <v>-0.95793983089582058</v>
      </c>
      <c r="BC303" s="221">
        <v>-3.0266366941712639</v>
      </c>
      <c r="BD303" s="272">
        <v>0.10583283275281066</v>
      </c>
      <c r="BE303" s="221">
        <v>-0.1684397807685746</v>
      </c>
      <c r="BF303" s="272">
        <v>-0.4250120346600576</v>
      </c>
      <c r="BG303" s="221">
        <v>7683.2196207644802</v>
      </c>
      <c r="BH303" s="272">
        <v>1.1574655246492889</v>
      </c>
      <c r="BI303" s="221">
        <v>-0.60864613936308909</v>
      </c>
      <c r="BJ303" s="445">
        <v>0</v>
      </c>
      <c r="BL303" s="412">
        <v>8.25</v>
      </c>
      <c r="BM303" s="425"/>
      <c r="BN303" s="235">
        <v>884</v>
      </c>
      <c r="BO303" s="302">
        <v>1.75</v>
      </c>
      <c r="BP303" s="232">
        <v>1.75</v>
      </c>
      <c r="BQ303" s="71">
        <v>120170810</v>
      </c>
      <c r="BR303" s="235">
        <v>885</v>
      </c>
      <c r="BS303" s="302">
        <v>1.75</v>
      </c>
      <c r="BT303" s="232">
        <v>1.75</v>
      </c>
      <c r="BU303" s="71">
        <v>120790260</v>
      </c>
      <c r="BV303" s="235">
        <v>898</v>
      </c>
      <c r="BW303" s="302">
        <v>1.75</v>
      </c>
      <c r="BX303" s="232">
        <v>1.75</v>
      </c>
      <c r="BY303" s="71">
        <v>121160220</v>
      </c>
      <c r="BZ303" s="463">
        <v>-13136</v>
      </c>
      <c r="CA303" s="235">
        <v>1210375</v>
      </c>
      <c r="CB303" s="235">
        <v>45354</v>
      </c>
      <c r="CC303" s="235">
        <v>-20493</v>
      </c>
      <c r="CD303" s="235">
        <v>-131</v>
      </c>
      <c r="CE303" s="235">
        <v>0</v>
      </c>
      <c r="CF303" s="235">
        <v>98871</v>
      </c>
      <c r="CG303" s="235">
        <v>14563</v>
      </c>
      <c r="CH303" s="235">
        <v>-7989</v>
      </c>
      <c r="CI303" s="235">
        <v>19519</v>
      </c>
      <c r="CJ303" s="235">
        <v>0</v>
      </c>
      <c r="CK303" s="235">
        <v>106952</v>
      </c>
      <c r="CL303" s="235">
        <v>57785</v>
      </c>
      <c r="CM303" s="235">
        <v>-99887</v>
      </c>
      <c r="CN303" s="235">
        <v>0</v>
      </c>
      <c r="CO303" s="235">
        <v>0</v>
      </c>
      <c r="CP303" s="235">
        <v>9230</v>
      </c>
      <c r="CQ303" s="235">
        <v>176</v>
      </c>
      <c r="CR303" s="235">
        <v>-422</v>
      </c>
      <c r="CS303" s="235">
        <v>0</v>
      </c>
      <c r="CT303" s="235">
        <v>1358</v>
      </c>
      <c r="CU303" s="235">
        <v>675</v>
      </c>
      <c r="CV303" s="235">
        <v>0</v>
      </c>
      <c r="CW303" s="235">
        <v>1422800</v>
      </c>
      <c r="CX303" s="463">
        <v>-3428</v>
      </c>
      <c r="CY303" s="544">
        <v>1186497</v>
      </c>
      <c r="CZ303" s="544">
        <v>19417</v>
      </c>
      <c r="DA303" s="544">
        <v>-28097</v>
      </c>
      <c r="DB303" s="544">
        <v>-1003</v>
      </c>
      <c r="DC303" s="544">
        <v>0</v>
      </c>
      <c r="DD303" s="544">
        <v>108387</v>
      </c>
      <c r="DE303" s="544">
        <v>9471</v>
      </c>
      <c r="DF303" s="544">
        <v>-9704</v>
      </c>
      <c r="DG303" s="544">
        <v>25636</v>
      </c>
      <c r="DH303" s="544">
        <v>814</v>
      </c>
      <c r="DI303" s="544">
        <v>87795</v>
      </c>
      <c r="DJ303" s="544">
        <v>644</v>
      </c>
      <c r="DK303" s="544">
        <v>-2626</v>
      </c>
      <c r="DL303" s="544">
        <v>0</v>
      </c>
      <c r="DM303" s="544">
        <v>0</v>
      </c>
      <c r="DN303" s="544">
        <v>-2216</v>
      </c>
      <c r="DO303" s="544">
        <v>288</v>
      </c>
      <c r="DP303" s="544">
        <v>-656</v>
      </c>
      <c r="DQ303" s="544">
        <v>0</v>
      </c>
      <c r="DR303" s="544">
        <v>561</v>
      </c>
      <c r="DS303" s="544">
        <v>792</v>
      </c>
      <c r="DT303" s="544">
        <v>0</v>
      </c>
      <c r="DU303" s="544">
        <v>1392572</v>
      </c>
      <c r="DV303" s="463">
        <v>-8079</v>
      </c>
      <c r="DW303" s="235">
        <v>1237966</v>
      </c>
      <c r="DX303" s="235">
        <v>37111</v>
      </c>
      <c r="DY303" s="235">
        <v>-13448</v>
      </c>
      <c r="DZ303" s="235">
        <v>-108</v>
      </c>
      <c r="EA303" s="235">
        <v>0</v>
      </c>
      <c r="EB303" s="235">
        <v>114265</v>
      </c>
      <c r="EC303" s="235">
        <v>10295</v>
      </c>
      <c r="ED303" s="235">
        <v>-8606</v>
      </c>
      <c r="EE303" s="235">
        <v>19946</v>
      </c>
      <c r="EF303" s="235">
        <v>825</v>
      </c>
      <c r="EG303" s="235">
        <v>42801</v>
      </c>
      <c r="EH303" s="235">
        <v>1251</v>
      </c>
      <c r="EI303" s="235">
        <v>-2905</v>
      </c>
      <c r="EJ303" s="235">
        <v>0</v>
      </c>
      <c r="EK303" s="235">
        <v>0</v>
      </c>
      <c r="EL303" s="235">
        <v>924</v>
      </c>
      <c r="EM303" s="235">
        <v>5</v>
      </c>
      <c r="EN303" s="235">
        <v>-181</v>
      </c>
      <c r="EO303" s="235">
        <v>0</v>
      </c>
      <c r="EP303" s="235">
        <v>-49</v>
      </c>
      <c r="EQ303" s="235">
        <v>5649</v>
      </c>
      <c r="ER303" s="235">
        <v>0</v>
      </c>
      <c r="ES303" s="235">
        <v>1437662</v>
      </c>
      <c r="ET303" s="254"/>
      <c r="EU303" s="254"/>
      <c r="EV303" s="254"/>
      <c r="EW303" s="254"/>
      <c r="EY303" s="397">
        <v>11.273433230776789</v>
      </c>
      <c r="EZ303" s="226">
        <v>-0.96381645785713899</v>
      </c>
      <c r="FA303" s="397">
        <v>-2.6108408068557876</v>
      </c>
      <c r="FB303" s="226">
        <v>0.17308445545459064</v>
      </c>
      <c r="FC303" s="221">
        <v>-0.20069497236701406</v>
      </c>
      <c r="FD303" s="226">
        <v>-0.47325995440978974</v>
      </c>
      <c r="FE303" s="221">
        <v>7837.6819575504132</v>
      </c>
      <c r="FF303" s="226">
        <v>1.1719990167976071</v>
      </c>
      <c r="FG303" s="221">
        <v>-0.60899774340248625</v>
      </c>
      <c r="FH303" s="226">
        <v>0</v>
      </c>
      <c r="FI303" s="232"/>
      <c r="FJ303" s="393">
        <v>8.25</v>
      </c>
      <c r="FK303" s="430"/>
      <c r="FL303" s="468">
        <v>1.0314960629921259</v>
      </c>
      <c r="FM303" s="469">
        <v>26258.004321329325</v>
      </c>
      <c r="FN303" s="472">
        <v>20.374578177727784</v>
      </c>
      <c r="FO303" s="386">
        <v>58368.341019015912</v>
      </c>
      <c r="FQ303" s="236">
        <v>333.36</v>
      </c>
      <c r="FR303" s="387">
        <v>296357.04000000004</v>
      </c>
      <c r="FS303" s="388">
        <v>3.4715588971172598E-4</v>
      </c>
      <c r="FT303" s="389">
        <v>5554.4942353876158</v>
      </c>
      <c r="FV303" s="555">
        <v>0</v>
      </c>
      <c r="FW303" s="551">
        <v>0</v>
      </c>
      <c r="FX303" s="547">
        <v>2112</v>
      </c>
      <c r="FY303" s="545">
        <v>3435</v>
      </c>
      <c r="FZ303" s="555">
        <v>0</v>
      </c>
    </row>
    <row r="304" spans="1:182" x14ac:dyDescent="0.2">
      <c r="A304" s="65">
        <v>301</v>
      </c>
      <c r="B304" s="65">
        <v>551</v>
      </c>
      <c r="C304" s="66">
        <v>2221</v>
      </c>
      <c r="D304" s="67" t="s">
        <v>128</v>
      </c>
      <c r="E304" s="75">
        <v>351</v>
      </c>
      <c r="F304" s="220">
        <v>6282.333333333333</v>
      </c>
      <c r="G304" s="220">
        <v>12269031.333333334</v>
      </c>
      <c r="H304" s="214">
        <v>1.45</v>
      </c>
      <c r="I304" s="220">
        <v>8461400.919540232</v>
      </c>
      <c r="J304" s="220">
        <v>1842565</v>
      </c>
      <c r="K304" s="209">
        <v>0</v>
      </c>
      <c r="L304" s="216">
        <v>1.65</v>
      </c>
      <c r="M304" s="220">
        <v>13961311.517241379</v>
      </c>
      <c r="N304" s="220">
        <v>1530406.1066666667</v>
      </c>
      <c r="O304" s="220">
        <v>27387.666666666668</v>
      </c>
      <c r="P304" s="220">
        <v>15519105.290574713</v>
      </c>
      <c r="Q304" s="221">
        <v>2470.2772787034614</v>
      </c>
      <c r="R304" s="221">
        <v>2681.4037114060652</v>
      </c>
      <c r="S304" s="221">
        <v>92.126272078892057</v>
      </c>
      <c r="T304" s="381">
        <v>2470.2772787034614</v>
      </c>
      <c r="U304" s="222">
        <v>2746.534559255173</v>
      </c>
      <c r="V304" s="222">
        <v>89.941605518095884</v>
      </c>
      <c r="W304" s="223">
        <v>490755.65151467058</v>
      </c>
      <c r="X304" s="224">
        <v>78.116780099963492</v>
      </c>
      <c r="Y304" s="225">
        <v>95.039551409702</v>
      </c>
      <c r="Z304" s="223">
        <v>0</v>
      </c>
      <c r="AA304" s="224">
        <v>0</v>
      </c>
      <c r="AB304" s="226">
        <v>95.039551409702</v>
      </c>
      <c r="AC304" s="227">
        <v>0</v>
      </c>
      <c r="AD304" s="228">
        <v>0</v>
      </c>
      <c r="AE304" s="229">
        <v>0</v>
      </c>
      <c r="AF304" s="230">
        <v>0</v>
      </c>
      <c r="AG304" s="231">
        <v>95.039551409702</v>
      </c>
      <c r="AH304" s="223">
        <v>490755.65151467058</v>
      </c>
      <c r="AI304" s="224">
        <v>78.116780099963492</v>
      </c>
      <c r="AJ304" s="226">
        <v>95.039551409702</v>
      </c>
      <c r="AK304" s="232">
        <v>0</v>
      </c>
      <c r="AL304" s="444">
        <v>0.11444792274632568</v>
      </c>
      <c r="AM304" s="232">
        <v>0</v>
      </c>
      <c r="AN304" s="232">
        <v>4.347588475619462</v>
      </c>
      <c r="AO304" s="232">
        <v>0</v>
      </c>
      <c r="AP304" s="223">
        <v>0</v>
      </c>
      <c r="AQ304" s="224">
        <v>92.126272078892057</v>
      </c>
      <c r="AR304" s="224">
        <v>0</v>
      </c>
      <c r="AS304" s="233">
        <v>0</v>
      </c>
      <c r="AT304" s="234">
        <v>0</v>
      </c>
      <c r="AU304" s="254"/>
      <c r="AV304" s="221">
        <v>794.05</v>
      </c>
      <c r="AW304" s="221">
        <v>4988486.7833333332</v>
      </c>
      <c r="AX304" s="271">
        <v>5.8956415124145302E-3</v>
      </c>
      <c r="AY304" s="298">
        <v>92856.35382052885</v>
      </c>
      <c r="AZ304" s="213"/>
      <c r="BA304" s="221">
        <v>39.68750404979626</v>
      </c>
      <c r="BB304" s="272">
        <v>-0.29776798800871629</v>
      </c>
      <c r="BC304" s="221">
        <v>-0.63685878207152813</v>
      </c>
      <c r="BD304" s="272">
        <v>0.33785542173399646</v>
      </c>
      <c r="BE304" s="221">
        <v>4.7305168287941152E-2</v>
      </c>
      <c r="BF304" s="272">
        <v>7.0163339300504224E-2</v>
      </c>
      <c r="BG304" s="221">
        <v>1275.9108087244774</v>
      </c>
      <c r="BH304" s="272">
        <v>-0.67556330545383325</v>
      </c>
      <c r="BI304" s="221">
        <v>0.19645351961990443</v>
      </c>
      <c r="BJ304" s="445">
        <v>0</v>
      </c>
      <c r="BL304" s="412">
        <v>1045.43</v>
      </c>
      <c r="BM304" s="425"/>
      <c r="BN304" s="235">
        <v>6267</v>
      </c>
      <c r="BO304" s="302">
        <v>1.45</v>
      </c>
      <c r="BP304" s="232">
        <v>1.45</v>
      </c>
      <c r="BQ304" s="71">
        <v>1196311820</v>
      </c>
      <c r="BR304" s="235">
        <v>6340</v>
      </c>
      <c r="BS304" s="302">
        <v>1.45</v>
      </c>
      <c r="BT304" s="232">
        <v>1.45</v>
      </c>
      <c r="BU304" s="71">
        <v>1286523300</v>
      </c>
      <c r="BV304" s="235">
        <v>6356</v>
      </c>
      <c r="BW304" s="302">
        <v>1.45</v>
      </c>
      <c r="BX304" s="232">
        <v>1.45</v>
      </c>
      <c r="BY304" s="71">
        <v>1309015230</v>
      </c>
      <c r="BZ304" s="463">
        <v>-105016</v>
      </c>
      <c r="CA304" s="235">
        <v>9575369</v>
      </c>
      <c r="CB304" s="235">
        <v>368400</v>
      </c>
      <c r="CC304" s="235">
        <v>-285818</v>
      </c>
      <c r="CD304" s="235">
        <v>-1220</v>
      </c>
      <c r="CE304" s="235">
        <v>0</v>
      </c>
      <c r="CF304" s="235">
        <v>676471</v>
      </c>
      <c r="CG304" s="235">
        <v>100533</v>
      </c>
      <c r="CH304" s="235">
        <v>-65906</v>
      </c>
      <c r="CI304" s="235">
        <v>134782</v>
      </c>
      <c r="CJ304" s="235">
        <v>1640</v>
      </c>
      <c r="CK304" s="235">
        <v>1587131</v>
      </c>
      <c r="CL304" s="235">
        <v>579824</v>
      </c>
      <c r="CM304" s="235">
        <v>-105880</v>
      </c>
      <c r="CN304" s="235">
        <v>0</v>
      </c>
      <c r="CO304" s="235">
        <v>0</v>
      </c>
      <c r="CP304" s="235">
        <v>18644</v>
      </c>
      <c r="CQ304" s="235">
        <v>5838</v>
      </c>
      <c r="CR304" s="235">
        <v>-2540</v>
      </c>
      <c r="CS304" s="235">
        <v>0</v>
      </c>
      <c r="CT304" s="235">
        <v>697</v>
      </c>
      <c r="CU304" s="235">
        <v>22016</v>
      </c>
      <c r="CV304" s="235">
        <v>0</v>
      </c>
      <c r="CW304" s="235">
        <v>12504965</v>
      </c>
      <c r="CX304" s="463">
        <v>-146827</v>
      </c>
      <c r="CY304" s="544">
        <v>9876920</v>
      </c>
      <c r="CZ304" s="544">
        <v>416360</v>
      </c>
      <c r="DA304" s="544">
        <v>-224864</v>
      </c>
      <c r="DB304" s="544">
        <v>-950</v>
      </c>
      <c r="DC304" s="544">
        <v>0</v>
      </c>
      <c r="DD304" s="544">
        <v>700987</v>
      </c>
      <c r="DE304" s="544">
        <v>126243</v>
      </c>
      <c r="DF304" s="544">
        <v>-65986</v>
      </c>
      <c r="DG304" s="544">
        <v>230927</v>
      </c>
      <c r="DH304" s="544">
        <v>4033</v>
      </c>
      <c r="DI304" s="544">
        <v>1202576</v>
      </c>
      <c r="DJ304" s="544">
        <v>66542</v>
      </c>
      <c r="DK304" s="544">
        <v>-96478</v>
      </c>
      <c r="DL304" s="544">
        <v>0</v>
      </c>
      <c r="DM304" s="544">
        <v>0</v>
      </c>
      <c r="DN304" s="544">
        <v>-3894</v>
      </c>
      <c r="DO304" s="544">
        <v>6242</v>
      </c>
      <c r="DP304" s="544">
        <v>-2474</v>
      </c>
      <c r="DQ304" s="544">
        <v>0</v>
      </c>
      <c r="DR304" s="544">
        <v>790</v>
      </c>
      <c r="DS304" s="544">
        <v>21238</v>
      </c>
      <c r="DT304" s="544">
        <v>0</v>
      </c>
      <c r="DU304" s="544">
        <v>12111385</v>
      </c>
      <c r="DV304" s="463">
        <v>-139840</v>
      </c>
      <c r="DW304" s="235">
        <v>9726471</v>
      </c>
      <c r="DX304" s="235">
        <v>308755</v>
      </c>
      <c r="DY304" s="235">
        <v>-171635</v>
      </c>
      <c r="DZ304" s="235">
        <v>-1185</v>
      </c>
      <c r="EA304" s="235">
        <v>0</v>
      </c>
      <c r="EB304" s="235">
        <v>762203</v>
      </c>
      <c r="EC304" s="235">
        <v>92015</v>
      </c>
      <c r="ED304" s="235">
        <v>-35199</v>
      </c>
      <c r="EE304" s="235">
        <v>228862</v>
      </c>
      <c r="EF304" s="235">
        <v>4477</v>
      </c>
      <c r="EG304" s="235">
        <v>2084397</v>
      </c>
      <c r="EH304" s="235">
        <v>468411</v>
      </c>
      <c r="EI304" s="235">
        <v>-88883</v>
      </c>
      <c r="EJ304" s="235">
        <v>-368</v>
      </c>
      <c r="EK304" s="235">
        <v>-300000</v>
      </c>
      <c r="EL304" s="235">
        <v>-708</v>
      </c>
      <c r="EM304" s="235">
        <v>4944</v>
      </c>
      <c r="EN304" s="235">
        <v>-1376</v>
      </c>
      <c r="EO304" s="235">
        <v>0</v>
      </c>
      <c r="EP304" s="235">
        <v>0</v>
      </c>
      <c r="EQ304" s="235">
        <v>47066</v>
      </c>
      <c r="ER304" s="235">
        <v>0</v>
      </c>
      <c r="ES304" s="235">
        <v>12988407</v>
      </c>
      <c r="ET304" s="254"/>
      <c r="EU304" s="254"/>
      <c r="EV304" s="254"/>
      <c r="EW304" s="254"/>
      <c r="EY304" s="397">
        <v>35.010564748561656</v>
      </c>
      <c r="EZ304" s="226">
        <v>-0.4044306591347982</v>
      </c>
      <c r="FA304" s="397">
        <v>0.88107015353364482</v>
      </c>
      <c r="FB304" s="226">
        <v>0.41772556909321695</v>
      </c>
      <c r="FC304" s="221">
        <v>-3.9881902136790513E-2</v>
      </c>
      <c r="FD304" s="226">
        <v>-7.3756636758249255E-2</v>
      </c>
      <c r="FE304" s="221">
        <v>1262.1775995182436</v>
      </c>
      <c r="FF304" s="226">
        <v>-0.70220148069948096</v>
      </c>
      <c r="FG304" s="221">
        <v>0.16043493847491261</v>
      </c>
      <c r="FH304" s="226">
        <v>0</v>
      </c>
      <c r="FI304" s="232"/>
      <c r="FJ304" s="393">
        <v>1045.43</v>
      </c>
      <c r="FK304" s="430"/>
      <c r="FL304" s="468">
        <v>0.11374782471127987</v>
      </c>
      <c r="FM304" s="469">
        <v>0</v>
      </c>
      <c r="FN304" s="472">
        <v>4.3209935136845434</v>
      </c>
      <c r="FO304" s="386">
        <v>0</v>
      </c>
      <c r="FQ304" s="236">
        <v>862.84</v>
      </c>
      <c r="FR304" s="387">
        <v>5454011.6400000006</v>
      </c>
      <c r="FS304" s="388">
        <v>6.3888891027603385E-3</v>
      </c>
      <c r="FT304" s="389">
        <v>102222.22564416542</v>
      </c>
      <c r="FV304" s="555">
        <v>0</v>
      </c>
      <c r="FW304" s="551">
        <v>0</v>
      </c>
      <c r="FX304" s="547">
        <v>82163</v>
      </c>
      <c r="FY304" s="545">
        <v>115309</v>
      </c>
      <c r="FZ304" s="555">
        <v>0</v>
      </c>
    </row>
    <row r="305" spans="1:182" x14ac:dyDescent="0.2">
      <c r="A305" s="65">
        <v>302</v>
      </c>
      <c r="B305" s="65">
        <v>885</v>
      </c>
      <c r="C305" s="66">
        <v>1740</v>
      </c>
      <c r="D305" s="67" t="s">
        <v>531</v>
      </c>
      <c r="E305" s="75">
        <v>942</v>
      </c>
      <c r="F305" s="220">
        <v>2095.3333333333335</v>
      </c>
      <c r="G305" s="220">
        <v>4327353</v>
      </c>
      <c r="H305" s="214">
        <v>1.63</v>
      </c>
      <c r="I305" s="220">
        <v>2654817.7914110431</v>
      </c>
      <c r="J305" s="220">
        <v>352363.33333333331</v>
      </c>
      <c r="K305" s="209">
        <v>0</v>
      </c>
      <c r="L305" s="216">
        <v>1.65</v>
      </c>
      <c r="M305" s="220">
        <v>4380449.355828221</v>
      </c>
      <c r="N305" s="220">
        <v>430630.23</v>
      </c>
      <c r="O305" s="220">
        <v>588</v>
      </c>
      <c r="P305" s="220">
        <v>4811667.5858282214</v>
      </c>
      <c r="Q305" s="221">
        <v>2296.3733308120686</v>
      </c>
      <c r="R305" s="221">
        <v>2681.4037114060652</v>
      </c>
      <c r="S305" s="221">
        <v>85.640715758087183</v>
      </c>
      <c r="T305" s="381">
        <v>2296.3733308120686</v>
      </c>
      <c r="U305" s="222">
        <v>2746.534559255173</v>
      </c>
      <c r="V305" s="222">
        <v>83.609846563693608</v>
      </c>
      <c r="W305" s="223">
        <v>298503.7865977097</v>
      </c>
      <c r="X305" s="224">
        <v>142.46124081977871</v>
      </c>
      <c r="Y305" s="225">
        <v>90.953650927594936</v>
      </c>
      <c r="Z305" s="223">
        <v>0</v>
      </c>
      <c r="AA305" s="224">
        <v>0</v>
      </c>
      <c r="AB305" s="226">
        <v>90.953650927594936</v>
      </c>
      <c r="AC305" s="227">
        <v>0</v>
      </c>
      <c r="AD305" s="228">
        <v>0</v>
      </c>
      <c r="AE305" s="229">
        <v>0</v>
      </c>
      <c r="AF305" s="230">
        <v>0</v>
      </c>
      <c r="AG305" s="231">
        <v>90.953650927594936</v>
      </c>
      <c r="AH305" s="223">
        <v>298503.7865977097</v>
      </c>
      <c r="AI305" s="224">
        <v>142.46124081977871</v>
      </c>
      <c r="AJ305" s="226">
        <v>90.953650927594936</v>
      </c>
      <c r="AK305" s="232">
        <v>0</v>
      </c>
      <c r="AL305" s="444">
        <v>0.1818326439707286</v>
      </c>
      <c r="AM305" s="232">
        <v>0</v>
      </c>
      <c r="AN305" s="232">
        <v>6.7220808145084305</v>
      </c>
      <c r="AO305" s="232">
        <v>0</v>
      </c>
      <c r="AP305" s="223">
        <v>0</v>
      </c>
      <c r="AQ305" s="224">
        <v>85.640715758087183</v>
      </c>
      <c r="AR305" s="224">
        <v>0</v>
      </c>
      <c r="AS305" s="233">
        <v>0</v>
      </c>
      <c r="AT305" s="234">
        <v>0</v>
      </c>
      <c r="AU305" s="254"/>
      <c r="AV305" s="221">
        <v>398.54</v>
      </c>
      <c r="AW305" s="221">
        <v>835074.14666666673</v>
      </c>
      <c r="AX305" s="271">
        <v>9.8693211365839611E-4</v>
      </c>
      <c r="AY305" s="298">
        <v>15544.180790119739</v>
      </c>
      <c r="AZ305" s="213"/>
      <c r="BA305" s="221">
        <v>6.1043415400705117</v>
      </c>
      <c r="BB305" s="272">
        <v>-1.1009191927421169</v>
      </c>
      <c r="BC305" s="221">
        <v>-2.1544673123705587</v>
      </c>
      <c r="BD305" s="272">
        <v>0.19051141186718423</v>
      </c>
      <c r="BE305" s="221">
        <v>-0.26274554008083389</v>
      </c>
      <c r="BF305" s="272">
        <v>-0.64146154987837178</v>
      </c>
      <c r="BG305" s="221">
        <v>2328.2462614442493</v>
      </c>
      <c r="BH305" s="272">
        <v>-0.37450692119618006</v>
      </c>
      <c r="BI305" s="221">
        <v>-0.29434060238928111</v>
      </c>
      <c r="BJ305" s="445">
        <v>0</v>
      </c>
      <c r="BL305" s="412">
        <v>190</v>
      </c>
      <c r="BM305" s="425"/>
      <c r="BN305" s="235">
        <v>2097</v>
      </c>
      <c r="BO305" s="302">
        <v>1.63</v>
      </c>
      <c r="BP305" s="232">
        <v>1.63</v>
      </c>
      <c r="BQ305" s="71">
        <v>324823260</v>
      </c>
      <c r="BR305" s="235">
        <v>2124</v>
      </c>
      <c r="BS305" s="302">
        <v>1.63</v>
      </c>
      <c r="BT305" s="232">
        <v>1.63</v>
      </c>
      <c r="BU305" s="71">
        <v>390150900</v>
      </c>
      <c r="BV305" s="235">
        <v>2151</v>
      </c>
      <c r="BW305" s="302">
        <v>1.63</v>
      </c>
      <c r="BX305" s="232">
        <v>1.63</v>
      </c>
      <c r="BY305" s="71">
        <v>392177370</v>
      </c>
      <c r="BZ305" s="463">
        <v>-52536</v>
      </c>
      <c r="CA305" s="235">
        <v>3982408</v>
      </c>
      <c r="CB305" s="235">
        <v>81983</v>
      </c>
      <c r="CC305" s="235">
        <v>-88122</v>
      </c>
      <c r="CD305" s="235">
        <v>-261</v>
      </c>
      <c r="CE305" s="235">
        <v>10000</v>
      </c>
      <c r="CF305" s="235">
        <v>270316</v>
      </c>
      <c r="CG305" s="235">
        <v>23566</v>
      </c>
      <c r="CH305" s="235">
        <v>-25861</v>
      </c>
      <c r="CI305" s="235">
        <v>11837</v>
      </c>
      <c r="CJ305" s="235">
        <v>1212</v>
      </c>
      <c r="CK305" s="235">
        <v>48950</v>
      </c>
      <c r="CL305" s="235">
        <v>55966</v>
      </c>
      <c r="CM305" s="235">
        <v>-13407</v>
      </c>
      <c r="CN305" s="235">
        <v>0</v>
      </c>
      <c r="CO305" s="235">
        <v>0</v>
      </c>
      <c r="CP305" s="235">
        <v>3583</v>
      </c>
      <c r="CQ305" s="235">
        <v>43</v>
      </c>
      <c r="CR305" s="235">
        <v>-392</v>
      </c>
      <c r="CS305" s="235">
        <v>0</v>
      </c>
      <c r="CT305" s="235">
        <v>0</v>
      </c>
      <c r="CU305" s="235">
        <v>7574</v>
      </c>
      <c r="CV305" s="235">
        <v>0</v>
      </c>
      <c r="CW305" s="235">
        <v>4316859</v>
      </c>
      <c r="CX305" s="463">
        <v>-23860</v>
      </c>
      <c r="CY305" s="544">
        <v>4120256</v>
      </c>
      <c r="CZ305" s="544">
        <v>63228</v>
      </c>
      <c r="DA305" s="544">
        <v>-133875</v>
      </c>
      <c r="DB305" s="544">
        <v>-219</v>
      </c>
      <c r="DC305" s="544">
        <v>48000</v>
      </c>
      <c r="DD305" s="544">
        <v>344580</v>
      </c>
      <c r="DE305" s="544">
        <v>20552</v>
      </c>
      <c r="DF305" s="544">
        <v>-35009</v>
      </c>
      <c r="DG305" s="544">
        <v>10383</v>
      </c>
      <c r="DH305" s="544">
        <v>1156</v>
      </c>
      <c r="DI305" s="544">
        <v>48266</v>
      </c>
      <c r="DJ305" s="544">
        <v>50582</v>
      </c>
      <c r="DK305" s="544">
        <v>-9056</v>
      </c>
      <c r="DL305" s="544">
        <v>0</v>
      </c>
      <c r="DM305" s="544">
        <v>0</v>
      </c>
      <c r="DN305" s="544">
        <v>1908</v>
      </c>
      <c r="DO305" s="544">
        <v>453</v>
      </c>
      <c r="DP305" s="544">
        <v>-626</v>
      </c>
      <c r="DQ305" s="544">
        <v>0</v>
      </c>
      <c r="DR305" s="544">
        <v>0</v>
      </c>
      <c r="DS305" s="544">
        <v>2681</v>
      </c>
      <c r="DT305" s="544">
        <v>0</v>
      </c>
      <c r="DU305" s="544">
        <v>4509400</v>
      </c>
      <c r="DV305" s="463">
        <v>-29552</v>
      </c>
      <c r="DW305" s="235">
        <v>4136717</v>
      </c>
      <c r="DX305" s="235">
        <v>67964</v>
      </c>
      <c r="DY305" s="235">
        <v>-86010</v>
      </c>
      <c r="DZ305" s="235">
        <v>-235</v>
      </c>
      <c r="EA305" s="235">
        <v>5000</v>
      </c>
      <c r="EB305" s="235">
        <v>416150</v>
      </c>
      <c r="EC305" s="235">
        <v>24772</v>
      </c>
      <c r="ED305" s="235">
        <v>-26261</v>
      </c>
      <c r="EE305" s="235">
        <v>19800</v>
      </c>
      <c r="EF305" s="235">
        <v>1428</v>
      </c>
      <c r="EG305" s="235">
        <v>74048</v>
      </c>
      <c r="EH305" s="235">
        <v>26526</v>
      </c>
      <c r="EI305" s="235">
        <v>-8133</v>
      </c>
      <c r="EJ305" s="235">
        <v>0</v>
      </c>
      <c r="EK305" s="235">
        <v>0</v>
      </c>
      <c r="EL305" s="235">
        <v>-200</v>
      </c>
      <c r="EM305" s="235">
        <v>247</v>
      </c>
      <c r="EN305" s="235">
        <v>-50</v>
      </c>
      <c r="EO305" s="235">
        <v>0</v>
      </c>
      <c r="EP305" s="235">
        <v>0</v>
      </c>
      <c r="EQ305" s="235">
        <v>6474</v>
      </c>
      <c r="ER305" s="235">
        <v>0</v>
      </c>
      <c r="ES305" s="235">
        <v>4628685</v>
      </c>
      <c r="ET305" s="254"/>
      <c r="EU305" s="254"/>
      <c r="EV305" s="254"/>
      <c r="EW305" s="254"/>
      <c r="EY305" s="397">
        <v>6.5021909552511374</v>
      </c>
      <c r="EZ305" s="226">
        <v>-1.076254861342961</v>
      </c>
      <c r="FA305" s="397">
        <v>-2.3883825888622314</v>
      </c>
      <c r="FB305" s="226">
        <v>0.18866974007534695</v>
      </c>
      <c r="FC305" s="221">
        <v>-0.27618826205388319</v>
      </c>
      <c r="FD305" s="226">
        <v>-0.66080577793741457</v>
      </c>
      <c r="FE305" s="221">
        <v>2471.4399287386609</v>
      </c>
      <c r="FF305" s="226">
        <v>-0.35752829129448566</v>
      </c>
      <c r="FG305" s="221">
        <v>-0.29771565197763572</v>
      </c>
      <c r="FH305" s="226">
        <v>0</v>
      </c>
      <c r="FI305" s="232"/>
      <c r="FJ305" s="393">
        <v>190</v>
      </c>
      <c r="FK305" s="430"/>
      <c r="FL305" s="468">
        <v>0.17937853107344634</v>
      </c>
      <c r="FM305" s="469">
        <v>0</v>
      </c>
      <c r="FN305" s="472">
        <v>6.6313559322033901</v>
      </c>
      <c r="FO305" s="386">
        <v>0</v>
      </c>
      <c r="FQ305" s="236">
        <v>466.11</v>
      </c>
      <c r="FR305" s="387">
        <v>990017.64</v>
      </c>
      <c r="FS305" s="388">
        <v>1.1597175307342224E-3</v>
      </c>
      <c r="FT305" s="389">
        <v>18555.480491747559</v>
      </c>
      <c r="FV305" s="555">
        <v>0</v>
      </c>
      <c r="FW305" s="551">
        <v>0</v>
      </c>
      <c r="FX305" s="547">
        <v>1764</v>
      </c>
      <c r="FY305" s="545">
        <v>4469</v>
      </c>
      <c r="FZ305" s="555">
        <v>0</v>
      </c>
    </row>
    <row r="306" spans="1:182" x14ac:dyDescent="0.2">
      <c r="A306" s="65">
        <v>303</v>
      </c>
      <c r="B306" s="65">
        <v>552</v>
      </c>
      <c r="C306" s="66">
        <v>4226</v>
      </c>
      <c r="D306" s="67" t="s">
        <v>129</v>
      </c>
      <c r="E306" s="75"/>
      <c r="F306" s="220">
        <v>4372.666666666667</v>
      </c>
      <c r="G306" s="220">
        <v>9415679.333333334</v>
      </c>
      <c r="H306" s="214">
        <v>1.72</v>
      </c>
      <c r="I306" s="220">
        <v>5474232.170542636</v>
      </c>
      <c r="J306" s="220">
        <v>814379.33333333337</v>
      </c>
      <c r="K306" s="209">
        <v>0</v>
      </c>
      <c r="L306" s="216">
        <v>1.65</v>
      </c>
      <c r="M306" s="220">
        <v>9032483.0813953485</v>
      </c>
      <c r="N306" s="220">
        <v>1035883.85</v>
      </c>
      <c r="O306" s="220">
        <v>5149.666666666667</v>
      </c>
      <c r="P306" s="220">
        <v>10073516.598062014</v>
      </c>
      <c r="Q306" s="221">
        <v>2303.7467444874251</v>
      </c>
      <c r="R306" s="221">
        <v>2681.4037114060652</v>
      </c>
      <c r="S306" s="221">
        <v>85.915699105204652</v>
      </c>
      <c r="T306" s="381">
        <v>2303.7467444874251</v>
      </c>
      <c r="U306" s="222">
        <v>2746.534559255173</v>
      </c>
      <c r="V306" s="222">
        <v>83.878309003043213</v>
      </c>
      <c r="W306" s="223">
        <v>611006.17135144223</v>
      </c>
      <c r="X306" s="224">
        <v>139.73307775989682</v>
      </c>
      <c r="Y306" s="225">
        <v>91.126890436278927</v>
      </c>
      <c r="Z306" s="223">
        <v>0</v>
      </c>
      <c r="AA306" s="224">
        <v>0</v>
      </c>
      <c r="AB306" s="226">
        <v>91.126890436278927</v>
      </c>
      <c r="AC306" s="227">
        <v>0</v>
      </c>
      <c r="AD306" s="228">
        <v>0</v>
      </c>
      <c r="AE306" s="229">
        <v>0</v>
      </c>
      <c r="AF306" s="230">
        <v>0</v>
      </c>
      <c r="AG306" s="231">
        <v>91.126890436278927</v>
      </c>
      <c r="AH306" s="223">
        <v>611006.17135144223</v>
      </c>
      <c r="AI306" s="224">
        <v>139.73307775989682</v>
      </c>
      <c r="AJ306" s="226">
        <v>91.126890436278927</v>
      </c>
      <c r="AK306" s="232">
        <v>0</v>
      </c>
      <c r="AL306" s="444">
        <v>0.38740661686232652</v>
      </c>
      <c r="AM306" s="232">
        <v>0</v>
      </c>
      <c r="AN306" s="232">
        <v>10.805305686842505</v>
      </c>
      <c r="AO306" s="232">
        <v>0</v>
      </c>
      <c r="AP306" s="223">
        <v>0</v>
      </c>
      <c r="AQ306" s="224">
        <v>85.915699105204652</v>
      </c>
      <c r="AR306" s="224">
        <v>0</v>
      </c>
      <c r="AS306" s="233">
        <v>0</v>
      </c>
      <c r="AT306" s="234">
        <v>0</v>
      </c>
      <c r="AU306" s="254"/>
      <c r="AV306" s="221">
        <v>634.67999999999995</v>
      </c>
      <c r="AW306" s="221">
        <v>2775244.08</v>
      </c>
      <c r="AX306" s="271">
        <v>3.2799213300105409E-3</v>
      </c>
      <c r="AY306" s="298">
        <v>51658.760947666022</v>
      </c>
      <c r="AZ306" s="213"/>
      <c r="BA306" s="221">
        <v>51.151256212886231</v>
      </c>
      <c r="BB306" s="272">
        <v>-2.360898473186774E-2</v>
      </c>
      <c r="BC306" s="221">
        <v>0.3529819011035083</v>
      </c>
      <c r="BD306" s="272">
        <v>0.43395866079497941</v>
      </c>
      <c r="BE306" s="221">
        <v>0.14704213899176558</v>
      </c>
      <c r="BF306" s="272">
        <v>0.29907850965298627</v>
      </c>
      <c r="BG306" s="221">
        <v>1648.6434810794706</v>
      </c>
      <c r="BH306" s="272">
        <v>-0.56893043440129043</v>
      </c>
      <c r="BI306" s="221">
        <v>0.31958965502934711</v>
      </c>
      <c r="BJ306" s="445">
        <v>0</v>
      </c>
      <c r="BL306" s="412">
        <v>270</v>
      </c>
      <c r="BM306" s="425"/>
      <c r="BN306" s="235">
        <v>4350</v>
      </c>
      <c r="BO306" s="302">
        <v>1.72</v>
      </c>
      <c r="BP306" s="232">
        <v>1.72</v>
      </c>
      <c r="BQ306" s="71">
        <v>778967480</v>
      </c>
      <c r="BR306" s="235">
        <v>4420</v>
      </c>
      <c r="BS306" s="302">
        <v>1.72</v>
      </c>
      <c r="BT306" s="232">
        <v>1.72</v>
      </c>
      <c r="BU306" s="71">
        <v>858420490</v>
      </c>
      <c r="BV306" s="235">
        <v>4452</v>
      </c>
      <c r="BW306" s="302">
        <v>1.72</v>
      </c>
      <c r="BX306" s="232">
        <v>1.72</v>
      </c>
      <c r="BY306" s="71">
        <v>878588080</v>
      </c>
      <c r="BZ306" s="463">
        <v>-74462</v>
      </c>
      <c r="CA306" s="235">
        <v>8031762</v>
      </c>
      <c r="CB306" s="235">
        <v>160868</v>
      </c>
      <c r="CC306" s="235">
        <v>-137299</v>
      </c>
      <c r="CD306" s="235">
        <v>-2827</v>
      </c>
      <c r="CE306" s="235">
        <v>0</v>
      </c>
      <c r="CF306" s="235">
        <v>637828</v>
      </c>
      <c r="CG306" s="235">
        <v>46893</v>
      </c>
      <c r="CH306" s="235">
        <v>-29735</v>
      </c>
      <c r="CI306" s="235">
        <v>105308</v>
      </c>
      <c r="CJ306" s="235">
        <v>4063</v>
      </c>
      <c r="CK306" s="235">
        <v>210748</v>
      </c>
      <c r="CL306" s="235">
        <v>441503</v>
      </c>
      <c r="CM306" s="235">
        <v>-31804</v>
      </c>
      <c r="CN306" s="235">
        <v>0</v>
      </c>
      <c r="CO306" s="235">
        <v>0</v>
      </c>
      <c r="CP306" s="235">
        <v>28095</v>
      </c>
      <c r="CQ306" s="235">
        <v>5362</v>
      </c>
      <c r="CR306" s="235">
        <v>-387</v>
      </c>
      <c r="CS306" s="235">
        <v>0</v>
      </c>
      <c r="CT306" s="235">
        <v>1603</v>
      </c>
      <c r="CU306" s="235">
        <v>26866</v>
      </c>
      <c r="CV306" s="235">
        <v>0</v>
      </c>
      <c r="CW306" s="235">
        <v>9424385</v>
      </c>
      <c r="CX306" s="463">
        <v>-40703</v>
      </c>
      <c r="CY306" s="544">
        <v>8543093</v>
      </c>
      <c r="CZ306" s="544">
        <v>172519</v>
      </c>
      <c r="DA306" s="544">
        <v>-169266</v>
      </c>
      <c r="DB306" s="544">
        <v>-2621</v>
      </c>
      <c r="DC306" s="544">
        <v>0</v>
      </c>
      <c r="DD306" s="544">
        <v>679338</v>
      </c>
      <c r="DE306" s="544">
        <v>56580</v>
      </c>
      <c r="DF306" s="544">
        <v>-34698</v>
      </c>
      <c r="DG306" s="544">
        <v>94904</v>
      </c>
      <c r="DH306" s="544">
        <v>2170</v>
      </c>
      <c r="DI306" s="544">
        <v>267082</v>
      </c>
      <c r="DJ306" s="544">
        <v>94406</v>
      </c>
      <c r="DK306" s="544">
        <v>-23422</v>
      </c>
      <c r="DL306" s="544">
        <v>0</v>
      </c>
      <c r="DM306" s="544">
        <v>0</v>
      </c>
      <c r="DN306" s="544">
        <v>7379</v>
      </c>
      <c r="DO306" s="544">
        <v>7579</v>
      </c>
      <c r="DP306" s="544">
        <v>-239</v>
      </c>
      <c r="DQ306" s="544">
        <v>0</v>
      </c>
      <c r="DR306" s="544">
        <v>333</v>
      </c>
      <c r="DS306" s="544">
        <v>27541</v>
      </c>
      <c r="DT306" s="544">
        <v>0</v>
      </c>
      <c r="DU306" s="544">
        <v>9681975</v>
      </c>
      <c r="DV306" s="463">
        <v>-55261</v>
      </c>
      <c r="DW306" s="235">
        <v>8417843</v>
      </c>
      <c r="DX306" s="235">
        <v>169105</v>
      </c>
      <c r="DY306" s="235">
        <v>-151141</v>
      </c>
      <c r="DZ306" s="235">
        <v>-5364</v>
      </c>
      <c r="EA306" s="235">
        <v>0</v>
      </c>
      <c r="EB306" s="235">
        <v>794931</v>
      </c>
      <c r="EC306" s="235">
        <v>57020</v>
      </c>
      <c r="ED306" s="235">
        <v>-36921</v>
      </c>
      <c r="EE306" s="235">
        <v>110247</v>
      </c>
      <c r="EF306" s="235">
        <v>2461</v>
      </c>
      <c r="EG306" s="235">
        <v>174513</v>
      </c>
      <c r="EH306" s="235">
        <v>239047</v>
      </c>
      <c r="EI306" s="235">
        <v>-3276</v>
      </c>
      <c r="EJ306" s="235">
        <v>0</v>
      </c>
      <c r="EK306" s="235">
        <v>0</v>
      </c>
      <c r="EL306" s="235">
        <v>-6671</v>
      </c>
      <c r="EM306" s="235">
        <v>2696</v>
      </c>
      <c r="EN306" s="235">
        <v>-242</v>
      </c>
      <c r="EO306" s="235">
        <v>0</v>
      </c>
      <c r="EP306" s="235">
        <v>-27</v>
      </c>
      <c r="EQ306" s="235">
        <v>17265</v>
      </c>
      <c r="ER306" s="235">
        <v>0</v>
      </c>
      <c r="ES306" s="235">
        <v>9726225</v>
      </c>
      <c r="ET306" s="254"/>
      <c r="EU306" s="254"/>
      <c r="EV306" s="254"/>
      <c r="EW306" s="254"/>
      <c r="EY306" s="397">
        <v>54.110485619691197</v>
      </c>
      <c r="EZ306" s="226">
        <v>4.5675306028904579E-2</v>
      </c>
      <c r="FA306" s="397">
        <v>0.68774292273118076</v>
      </c>
      <c r="FB306" s="226">
        <v>0.40418118334664799</v>
      </c>
      <c r="FC306" s="221">
        <v>7.7272544703847118E-2</v>
      </c>
      <c r="FD306" s="226">
        <v>0.21728680966971034</v>
      </c>
      <c r="FE306" s="221">
        <v>1753.2093383505787</v>
      </c>
      <c r="FF306" s="226">
        <v>-0.56224386237895474</v>
      </c>
      <c r="FG306" s="221">
        <v>0.30734679035605439</v>
      </c>
      <c r="FH306" s="226">
        <v>0</v>
      </c>
      <c r="FI306" s="232"/>
      <c r="FJ306" s="393">
        <v>270</v>
      </c>
      <c r="FK306" s="430"/>
      <c r="FL306" s="468">
        <v>0.38435940099833615</v>
      </c>
      <c r="FM306" s="469">
        <v>0</v>
      </c>
      <c r="FN306" s="472">
        <v>10.720314627136592</v>
      </c>
      <c r="FO306" s="386">
        <v>0</v>
      </c>
      <c r="FQ306" s="236">
        <v>640.79</v>
      </c>
      <c r="FR306" s="387">
        <v>2824175.1266666665</v>
      </c>
      <c r="FS306" s="388">
        <v>3.308269743818783E-3</v>
      </c>
      <c r="FT306" s="389">
        <v>52932.315901100526</v>
      </c>
      <c r="FV306" s="555">
        <v>0</v>
      </c>
      <c r="FW306" s="551">
        <v>0</v>
      </c>
      <c r="FX306" s="547">
        <v>15449</v>
      </c>
      <c r="FY306" s="545">
        <v>20560</v>
      </c>
      <c r="FZ306" s="555">
        <v>0</v>
      </c>
    </row>
    <row r="307" spans="1:182" x14ac:dyDescent="0.2">
      <c r="A307" s="65">
        <v>304</v>
      </c>
      <c r="B307" s="65">
        <v>717</v>
      </c>
      <c r="C307" s="66">
        <v>6525</v>
      </c>
      <c r="D307" s="67" t="s">
        <v>589</v>
      </c>
      <c r="E307" s="75"/>
      <c r="F307" s="220">
        <v>4025.6666666666665</v>
      </c>
      <c r="G307" s="220">
        <v>8087029</v>
      </c>
      <c r="H307" s="214">
        <v>2</v>
      </c>
      <c r="I307" s="220">
        <v>4043514.5</v>
      </c>
      <c r="J307" s="220">
        <v>741802</v>
      </c>
      <c r="K307" s="209">
        <v>0</v>
      </c>
      <c r="L307" s="216">
        <v>1.65</v>
      </c>
      <c r="M307" s="220">
        <v>6671798.9249999998</v>
      </c>
      <c r="N307" s="220">
        <v>664220.7666666666</v>
      </c>
      <c r="O307" s="220">
        <v>3921.3333333333335</v>
      </c>
      <c r="P307" s="220">
        <v>7339941.0249999994</v>
      </c>
      <c r="Q307" s="221">
        <v>1823.2858387844663</v>
      </c>
      <c r="R307" s="221">
        <v>2681.4037114060652</v>
      </c>
      <c r="S307" s="221">
        <v>67.997438469583457</v>
      </c>
      <c r="T307" s="381">
        <v>1823.2858387844663</v>
      </c>
      <c r="U307" s="222">
        <v>2746.534559255173</v>
      </c>
      <c r="V307" s="222">
        <v>66.38495891633417</v>
      </c>
      <c r="W307" s="223">
        <v>1278163.7108769629</v>
      </c>
      <c r="X307" s="224">
        <v>317.50361286999163</v>
      </c>
      <c r="Y307" s="225">
        <v>79.838386235837575</v>
      </c>
      <c r="Z307" s="223">
        <v>665112</v>
      </c>
      <c r="AA307" s="224">
        <v>165.21785211559163</v>
      </c>
      <c r="AB307" s="226">
        <v>86.000004175456041</v>
      </c>
      <c r="AC307" s="227">
        <v>0</v>
      </c>
      <c r="AD307" s="228">
        <v>0</v>
      </c>
      <c r="AE307" s="229">
        <v>665112</v>
      </c>
      <c r="AF307" s="230">
        <v>165.21785211559163</v>
      </c>
      <c r="AG307" s="231">
        <v>86.000004175456041</v>
      </c>
      <c r="AH307" s="223">
        <v>1943275.7108769629</v>
      </c>
      <c r="AI307" s="224">
        <v>482.72146498558322</v>
      </c>
      <c r="AJ307" s="226">
        <v>86.000004175456041</v>
      </c>
      <c r="AK307" s="232">
        <v>0</v>
      </c>
      <c r="AL307" s="444">
        <v>0.46402252214954048</v>
      </c>
      <c r="AM307" s="232">
        <v>0</v>
      </c>
      <c r="AN307" s="232">
        <v>12.335099776434545</v>
      </c>
      <c r="AO307" s="232">
        <v>1629.5012700123473</v>
      </c>
      <c r="AP307" s="223">
        <v>1629.5012700123473</v>
      </c>
      <c r="AQ307" s="224">
        <v>67.997438469583457</v>
      </c>
      <c r="AR307" s="224">
        <v>0</v>
      </c>
      <c r="AS307" s="233">
        <v>0</v>
      </c>
      <c r="AT307" s="234">
        <v>1629.5012700123473</v>
      </c>
      <c r="AU307" s="254"/>
      <c r="AV307" s="221">
        <v>1103.45</v>
      </c>
      <c r="AW307" s="221">
        <v>4442121.8833333338</v>
      </c>
      <c r="AX307" s="271">
        <v>5.2499203297648681E-3</v>
      </c>
      <c r="AY307" s="298">
        <v>82686.245193796669</v>
      </c>
      <c r="AZ307" s="213"/>
      <c r="BA307" s="221">
        <v>78.12388263425666</v>
      </c>
      <c r="BB307" s="272">
        <v>0.62144930597776804</v>
      </c>
      <c r="BC307" s="221">
        <v>2.4867673491102589</v>
      </c>
      <c r="BD307" s="272">
        <v>0.64112704304097101</v>
      </c>
      <c r="BE307" s="221">
        <v>0.5041738395539791</v>
      </c>
      <c r="BF307" s="272">
        <v>1.1187631611473783</v>
      </c>
      <c r="BG307" s="221">
        <v>2214.2895691150634</v>
      </c>
      <c r="BH307" s="272">
        <v>-0.40710811282753556</v>
      </c>
      <c r="BI307" s="221">
        <v>0.6971119057484132</v>
      </c>
      <c r="BJ307" s="445">
        <v>0</v>
      </c>
      <c r="BL307" s="412">
        <v>280</v>
      </c>
      <c r="BM307" s="425"/>
      <c r="BN307" s="235">
        <v>4034</v>
      </c>
      <c r="BO307" s="302">
        <v>2</v>
      </c>
      <c r="BP307" s="232">
        <v>2</v>
      </c>
      <c r="BQ307" s="71">
        <v>544840314</v>
      </c>
      <c r="BR307" s="235">
        <v>4021</v>
      </c>
      <c r="BS307" s="302">
        <v>2</v>
      </c>
      <c r="BT307" s="232">
        <v>2</v>
      </c>
      <c r="BU307" s="71">
        <v>547534486</v>
      </c>
      <c r="BV307" s="235">
        <v>3991</v>
      </c>
      <c r="BW307" s="302">
        <v>2</v>
      </c>
      <c r="BX307" s="232">
        <v>2</v>
      </c>
      <c r="BY307" s="71">
        <v>554222267</v>
      </c>
      <c r="BZ307" s="463">
        <v>-121071</v>
      </c>
      <c r="CA307" s="235">
        <v>7366121</v>
      </c>
      <c r="CB307" s="235">
        <v>79483</v>
      </c>
      <c r="CC307" s="235">
        <v>-89999</v>
      </c>
      <c r="CD307" s="235">
        <v>-165</v>
      </c>
      <c r="CE307" s="235">
        <v>0</v>
      </c>
      <c r="CF307" s="235">
        <v>391708</v>
      </c>
      <c r="CG307" s="235">
        <v>12719</v>
      </c>
      <c r="CH307" s="235">
        <v>-10151</v>
      </c>
      <c r="CI307" s="235">
        <v>151836</v>
      </c>
      <c r="CJ307" s="235">
        <v>20614</v>
      </c>
      <c r="CK307" s="235">
        <v>173525</v>
      </c>
      <c r="CL307" s="235">
        <v>193313</v>
      </c>
      <c r="CM307" s="235">
        <v>-10659</v>
      </c>
      <c r="CN307" s="235">
        <v>0</v>
      </c>
      <c r="CO307" s="235">
        <v>0</v>
      </c>
      <c r="CP307" s="235">
        <v>13872</v>
      </c>
      <c r="CQ307" s="235">
        <v>1048</v>
      </c>
      <c r="CR307" s="235">
        <v>-188</v>
      </c>
      <c r="CS307" s="235">
        <v>0</v>
      </c>
      <c r="CT307" s="235">
        <v>598</v>
      </c>
      <c r="CU307" s="235">
        <v>32721</v>
      </c>
      <c r="CV307" s="235">
        <v>0</v>
      </c>
      <c r="CW307" s="235">
        <v>8205325</v>
      </c>
      <c r="CX307" s="463">
        <v>-61655</v>
      </c>
      <c r="CY307" s="544">
        <v>7660438</v>
      </c>
      <c r="CZ307" s="544">
        <v>115494</v>
      </c>
      <c r="DA307" s="544">
        <v>-121912</v>
      </c>
      <c r="DB307" s="544">
        <v>-53</v>
      </c>
      <c r="DC307" s="544">
        <v>0</v>
      </c>
      <c r="DD307" s="544">
        <v>365314</v>
      </c>
      <c r="DE307" s="544">
        <v>20008</v>
      </c>
      <c r="DF307" s="544">
        <v>-7177</v>
      </c>
      <c r="DG307" s="544">
        <v>159297</v>
      </c>
      <c r="DH307" s="544">
        <v>29019</v>
      </c>
      <c r="DI307" s="544">
        <v>170822</v>
      </c>
      <c r="DJ307" s="544">
        <v>63742</v>
      </c>
      <c r="DK307" s="544">
        <v>-9972</v>
      </c>
      <c r="DL307" s="544">
        <v>0</v>
      </c>
      <c r="DM307" s="544">
        <v>0</v>
      </c>
      <c r="DN307" s="544">
        <v>7982</v>
      </c>
      <c r="DO307" s="544">
        <v>1885</v>
      </c>
      <c r="DP307" s="544">
        <v>-133</v>
      </c>
      <c r="DQ307" s="544">
        <v>0</v>
      </c>
      <c r="DR307" s="544">
        <v>43</v>
      </c>
      <c r="DS307" s="544">
        <v>23177</v>
      </c>
      <c r="DT307" s="544">
        <v>0</v>
      </c>
      <c r="DU307" s="544">
        <v>8416319</v>
      </c>
      <c r="DV307" s="463">
        <v>-67594</v>
      </c>
      <c r="DW307" s="235">
        <v>6822061</v>
      </c>
      <c r="DX307" s="235">
        <v>70029</v>
      </c>
      <c r="DY307" s="235">
        <v>-86264</v>
      </c>
      <c r="DZ307" s="235">
        <v>-381</v>
      </c>
      <c r="EA307" s="235">
        <v>0</v>
      </c>
      <c r="EB307" s="235">
        <v>359155</v>
      </c>
      <c r="EC307" s="235">
        <v>13547</v>
      </c>
      <c r="ED307" s="235">
        <v>-7940</v>
      </c>
      <c r="EE307" s="235">
        <v>86389</v>
      </c>
      <c r="EF307" s="235">
        <v>34402</v>
      </c>
      <c r="EG307" s="235">
        <v>290914</v>
      </c>
      <c r="EH307" s="235">
        <v>55155</v>
      </c>
      <c r="EI307" s="235">
        <v>-14109</v>
      </c>
      <c r="EJ307" s="235">
        <v>0</v>
      </c>
      <c r="EK307" s="235">
        <v>0</v>
      </c>
      <c r="EL307" s="235">
        <v>6259</v>
      </c>
      <c r="EM307" s="235">
        <v>2343</v>
      </c>
      <c r="EN307" s="235">
        <v>-133</v>
      </c>
      <c r="EO307" s="235">
        <v>0</v>
      </c>
      <c r="EP307" s="235">
        <v>-129</v>
      </c>
      <c r="EQ307" s="235">
        <v>37960</v>
      </c>
      <c r="ER307" s="235">
        <v>0</v>
      </c>
      <c r="ES307" s="235">
        <v>7601664</v>
      </c>
      <c r="ET307" s="254"/>
      <c r="EU307" s="254"/>
      <c r="EV307" s="254"/>
      <c r="EW307" s="254"/>
      <c r="EY307" s="397">
        <v>75.475042055443808</v>
      </c>
      <c r="EZ307" s="226">
        <v>0.54914934446559538</v>
      </c>
      <c r="FA307" s="397">
        <v>4.1528601823322973</v>
      </c>
      <c r="FB307" s="226">
        <v>0.64694514694516492</v>
      </c>
      <c r="FC307" s="221">
        <v>0.31624846013493274</v>
      </c>
      <c r="FD307" s="226">
        <v>0.8109678513714409</v>
      </c>
      <c r="FE307" s="221">
        <v>2340.1489386252015</v>
      </c>
      <c r="FF307" s="226">
        <v>-0.39494985252985382</v>
      </c>
      <c r="FG307" s="221">
        <v>0.60050304882801375</v>
      </c>
      <c r="FH307" s="226">
        <v>0</v>
      </c>
      <c r="FI307" s="232"/>
      <c r="FJ307" s="393">
        <v>280</v>
      </c>
      <c r="FK307" s="430"/>
      <c r="FL307" s="468">
        <v>0.46521666943383694</v>
      </c>
      <c r="FM307" s="469">
        <v>0</v>
      </c>
      <c r="FN307" s="472">
        <v>12.366843765565333</v>
      </c>
      <c r="FO307" s="386">
        <v>10604.718608822983</v>
      </c>
      <c r="FQ307" s="236">
        <v>1007.71</v>
      </c>
      <c r="FR307" s="387">
        <v>4046291.5533333337</v>
      </c>
      <c r="FS307" s="388">
        <v>4.7398703409592532E-3</v>
      </c>
      <c r="FT307" s="389">
        <v>75837.925455348057</v>
      </c>
      <c r="FV307" s="555">
        <v>0</v>
      </c>
      <c r="FW307" s="551">
        <v>0</v>
      </c>
      <c r="FX307" s="547">
        <v>11764</v>
      </c>
      <c r="FY307" s="545">
        <v>14751</v>
      </c>
      <c r="FZ307" s="555">
        <v>0</v>
      </c>
    </row>
    <row r="308" spans="1:182" x14ac:dyDescent="0.2">
      <c r="A308" s="65">
        <v>305</v>
      </c>
      <c r="B308" s="65">
        <v>359</v>
      </c>
      <c r="C308" s="66">
        <v>2109</v>
      </c>
      <c r="D308" s="67" t="s">
        <v>115</v>
      </c>
      <c r="E308" s="75">
        <v>351</v>
      </c>
      <c r="F308" s="220">
        <v>5336.666666666667</v>
      </c>
      <c r="G308" s="220">
        <v>12449588.666666666</v>
      </c>
      <c r="H308" s="214">
        <v>1.64</v>
      </c>
      <c r="I308" s="220">
        <v>7591212.6016260162</v>
      </c>
      <c r="J308" s="220">
        <v>1344825.6666666667</v>
      </c>
      <c r="K308" s="209">
        <v>0</v>
      </c>
      <c r="L308" s="216">
        <v>1.65</v>
      </c>
      <c r="M308" s="220">
        <v>12525500.792682925</v>
      </c>
      <c r="N308" s="220">
        <v>1273421.93</v>
      </c>
      <c r="O308" s="220">
        <v>2548.6666666666665</v>
      </c>
      <c r="P308" s="220">
        <v>13801471.389349595</v>
      </c>
      <c r="Q308" s="221">
        <v>2586.1595357931783</v>
      </c>
      <c r="R308" s="221">
        <v>2681.4037114060652</v>
      </c>
      <c r="S308" s="221">
        <v>96.447973305633155</v>
      </c>
      <c r="T308" s="381">
        <v>2586.1595357931783</v>
      </c>
      <c r="U308" s="222">
        <v>2746.534559255173</v>
      </c>
      <c r="V308" s="222">
        <v>94.160822665727295</v>
      </c>
      <c r="W308" s="223">
        <v>188065.9743593524</v>
      </c>
      <c r="X308" s="224">
        <v>35.240344976768093</v>
      </c>
      <c r="Y308" s="225">
        <v>97.76222318254888</v>
      </c>
      <c r="Z308" s="223">
        <v>0</v>
      </c>
      <c r="AA308" s="224">
        <v>0</v>
      </c>
      <c r="AB308" s="226">
        <v>97.76222318254888</v>
      </c>
      <c r="AC308" s="227">
        <v>0</v>
      </c>
      <c r="AD308" s="228">
        <v>0</v>
      </c>
      <c r="AE308" s="229">
        <v>0</v>
      </c>
      <c r="AF308" s="230">
        <v>0</v>
      </c>
      <c r="AG308" s="231">
        <v>97.76222318254888</v>
      </c>
      <c r="AH308" s="223">
        <v>188065.9743593524</v>
      </c>
      <c r="AI308" s="224">
        <v>35.240344976768093</v>
      </c>
      <c r="AJ308" s="226">
        <v>97.76222318254888</v>
      </c>
      <c r="AK308" s="232">
        <v>0</v>
      </c>
      <c r="AL308" s="444">
        <v>0.46508432229856339</v>
      </c>
      <c r="AM308" s="232">
        <v>0</v>
      </c>
      <c r="AN308" s="232">
        <v>10.163460337289195</v>
      </c>
      <c r="AO308" s="232">
        <v>0</v>
      </c>
      <c r="AP308" s="223">
        <v>0</v>
      </c>
      <c r="AQ308" s="224">
        <v>96.447973305633155</v>
      </c>
      <c r="AR308" s="224">
        <v>0</v>
      </c>
      <c r="AS308" s="233">
        <v>0</v>
      </c>
      <c r="AT308" s="234">
        <v>0</v>
      </c>
      <c r="AU308" s="254"/>
      <c r="AV308" s="221">
        <v>381.23</v>
      </c>
      <c r="AW308" s="221">
        <v>2034497.4333333336</v>
      </c>
      <c r="AX308" s="271">
        <v>2.4044701421151032E-3</v>
      </c>
      <c r="AY308" s="298">
        <v>37870.404738312878</v>
      </c>
      <c r="AZ308" s="210"/>
      <c r="BA308" s="221">
        <v>29.984853239449659</v>
      </c>
      <c r="BB308" s="272">
        <v>-0.5298097346780658</v>
      </c>
      <c r="BC308" s="221">
        <v>-1.1324278822225</v>
      </c>
      <c r="BD308" s="272">
        <v>0.28974081449207201</v>
      </c>
      <c r="BE308" s="221">
        <v>8.9562413053208279E-3</v>
      </c>
      <c r="BF308" s="272">
        <v>-1.7854685421042765E-2</v>
      </c>
      <c r="BG308" s="221">
        <v>3088.4574546783333</v>
      </c>
      <c r="BH308" s="272">
        <v>-0.15702262708089407</v>
      </c>
      <c r="BI308" s="221">
        <v>-2.5225244631535616E-2</v>
      </c>
      <c r="BJ308" s="445">
        <v>0</v>
      </c>
      <c r="BL308" s="412">
        <v>892.7</v>
      </c>
      <c r="BM308" s="425"/>
      <c r="BN308" s="235">
        <v>5316</v>
      </c>
      <c r="BO308" s="302">
        <v>1.64</v>
      </c>
      <c r="BP308" s="232">
        <v>1.64</v>
      </c>
      <c r="BQ308" s="71">
        <v>976714880</v>
      </c>
      <c r="BR308" s="235">
        <v>5431</v>
      </c>
      <c r="BS308" s="302">
        <v>1.64</v>
      </c>
      <c r="BT308" s="232">
        <v>1.64</v>
      </c>
      <c r="BU308" s="71">
        <v>1123605600</v>
      </c>
      <c r="BV308" s="235">
        <v>5563</v>
      </c>
      <c r="BW308" s="302">
        <v>1.64</v>
      </c>
      <c r="BX308" s="232">
        <v>1.64</v>
      </c>
      <c r="BY308" s="71">
        <v>1168239140</v>
      </c>
      <c r="BZ308" s="463">
        <v>-92959</v>
      </c>
      <c r="CA308" s="235">
        <v>11428684</v>
      </c>
      <c r="CB308" s="235">
        <v>167500</v>
      </c>
      <c r="CC308" s="235">
        <v>-506864</v>
      </c>
      <c r="CD308" s="235">
        <v>-5531</v>
      </c>
      <c r="CE308" s="235">
        <v>0</v>
      </c>
      <c r="CF308" s="235">
        <v>1211196</v>
      </c>
      <c r="CG308" s="235">
        <v>49886</v>
      </c>
      <c r="CH308" s="235">
        <v>-103770</v>
      </c>
      <c r="CI308" s="235">
        <v>81900</v>
      </c>
      <c r="CJ308" s="235">
        <v>3730</v>
      </c>
      <c r="CK308" s="235">
        <v>161941</v>
      </c>
      <c r="CL308" s="235">
        <v>69978</v>
      </c>
      <c r="CM308" s="235">
        <v>-5825</v>
      </c>
      <c r="CN308" s="235">
        <v>0</v>
      </c>
      <c r="CO308" s="235">
        <v>0</v>
      </c>
      <c r="CP308" s="235">
        <v>3745</v>
      </c>
      <c r="CQ308" s="235">
        <v>163</v>
      </c>
      <c r="CR308" s="235">
        <v>-435</v>
      </c>
      <c r="CS308" s="235">
        <v>0</v>
      </c>
      <c r="CT308" s="235">
        <v>91</v>
      </c>
      <c r="CU308" s="235">
        <v>14701</v>
      </c>
      <c r="CV308" s="235">
        <v>0</v>
      </c>
      <c r="CW308" s="235">
        <v>12478131</v>
      </c>
      <c r="CX308" s="463">
        <v>-102402</v>
      </c>
      <c r="CY308" s="544">
        <v>11711619</v>
      </c>
      <c r="CZ308" s="544">
        <v>143045</v>
      </c>
      <c r="DA308" s="544">
        <v>-580534</v>
      </c>
      <c r="DB308" s="544">
        <v>-7602</v>
      </c>
      <c r="DC308" s="544">
        <v>-147700</v>
      </c>
      <c r="DD308" s="544">
        <v>1393536</v>
      </c>
      <c r="DE308" s="544">
        <v>45338</v>
      </c>
      <c r="DF308" s="544">
        <v>-114856</v>
      </c>
      <c r="DG308" s="544">
        <v>130308</v>
      </c>
      <c r="DH308" s="544">
        <v>4447</v>
      </c>
      <c r="DI308" s="544">
        <v>268372</v>
      </c>
      <c r="DJ308" s="544">
        <v>19909</v>
      </c>
      <c r="DK308" s="544">
        <v>-38961</v>
      </c>
      <c r="DL308" s="544">
        <v>0</v>
      </c>
      <c r="DM308" s="544">
        <v>0</v>
      </c>
      <c r="DN308" s="544">
        <v>41351</v>
      </c>
      <c r="DO308" s="544">
        <v>23403</v>
      </c>
      <c r="DP308" s="544">
        <v>-23724</v>
      </c>
      <c r="DQ308" s="544">
        <v>0</v>
      </c>
      <c r="DR308" s="544">
        <v>42</v>
      </c>
      <c r="DS308" s="544">
        <v>7932</v>
      </c>
      <c r="DT308" s="544">
        <v>0</v>
      </c>
      <c r="DU308" s="544">
        <v>12773523</v>
      </c>
      <c r="DV308" s="463">
        <v>-122845</v>
      </c>
      <c r="DW308" s="235">
        <v>12264535</v>
      </c>
      <c r="DX308" s="235">
        <v>173849</v>
      </c>
      <c r="DY308" s="235">
        <v>-528707</v>
      </c>
      <c r="DZ308" s="235">
        <v>-6977</v>
      </c>
      <c r="EA308" s="235">
        <v>0</v>
      </c>
      <c r="EB308" s="235">
        <v>1451335</v>
      </c>
      <c r="EC308" s="235">
        <v>55590</v>
      </c>
      <c r="ED308" s="235">
        <v>-121229</v>
      </c>
      <c r="EE308" s="235">
        <v>110647</v>
      </c>
      <c r="EF308" s="235">
        <v>1800</v>
      </c>
      <c r="EG308" s="235">
        <v>193409</v>
      </c>
      <c r="EH308" s="235">
        <v>26512</v>
      </c>
      <c r="EI308" s="235">
        <v>-9443</v>
      </c>
      <c r="EJ308" s="235">
        <v>0</v>
      </c>
      <c r="EK308" s="235">
        <v>0</v>
      </c>
      <c r="EL308" s="235">
        <v>550</v>
      </c>
      <c r="EM308" s="235">
        <v>1729</v>
      </c>
      <c r="EN308" s="235">
        <v>-706</v>
      </c>
      <c r="EO308" s="235">
        <v>0</v>
      </c>
      <c r="EP308" s="235">
        <v>-21</v>
      </c>
      <c r="EQ308" s="235">
        <v>8284</v>
      </c>
      <c r="ER308" s="235">
        <v>0</v>
      </c>
      <c r="ES308" s="235">
        <v>13498312</v>
      </c>
      <c r="ET308" s="254"/>
      <c r="EU308" s="254"/>
      <c r="EV308" s="254"/>
      <c r="EW308" s="254"/>
      <c r="EY308" s="397">
        <v>35.605560507466343</v>
      </c>
      <c r="EZ308" s="226">
        <v>-0.39040907537342701</v>
      </c>
      <c r="FA308" s="397">
        <v>-1.5971178903492493</v>
      </c>
      <c r="FB308" s="226">
        <v>0.24410525353000831</v>
      </c>
      <c r="FC308" s="221">
        <v>-0.14685769823980732</v>
      </c>
      <c r="FD308" s="226">
        <v>-0.33951355185468052</v>
      </c>
      <c r="FE308" s="221">
        <v>3539.7199148301102</v>
      </c>
      <c r="FF308" s="226">
        <v>-5.3038966615829436E-2</v>
      </c>
      <c r="FG308" s="221">
        <v>-0.10819460177056744</v>
      </c>
      <c r="FH308" s="226">
        <v>0</v>
      </c>
      <c r="FI308" s="232"/>
      <c r="FJ308" s="393">
        <v>892.7</v>
      </c>
      <c r="FK308" s="430"/>
      <c r="FL308" s="468">
        <v>0.45652973635806249</v>
      </c>
      <c r="FM308" s="469">
        <v>0</v>
      </c>
      <c r="FN308" s="472">
        <v>9.9765174739423657</v>
      </c>
      <c r="FO308" s="386">
        <v>0</v>
      </c>
      <c r="FQ308" s="236">
        <v>395.37</v>
      </c>
      <c r="FR308" s="387">
        <v>2149494.9000000004</v>
      </c>
      <c r="FS308" s="388">
        <v>2.5179419204629573E-3</v>
      </c>
      <c r="FT308" s="389">
        <v>40287.070727407314</v>
      </c>
      <c r="FV308" s="555">
        <v>0</v>
      </c>
      <c r="FW308" s="551">
        <v>0</v>
      </c>
      <c r="FX308" s="547">
        <v>7646</v>
      </c>
      <c r="FY308" s="545">
        <v>10007</v>
      </c>
      <c r="FZ308" s="555">
        <v>0</v>
      </c>
    </row>
    <row r="309" spans="1:182" x14ac:dyDescent="0.2">
      <c r="A309" s="65">
        <v>306</v>
      </c>
      <c r="B309" s="65">
        <v>448</v>
      </c>
      <c r="C309" s="66">
        <v>6118</v>
      </c>
      <c r="D309" s="67" t="s">
        <v>322</v>
      </c>
      <c r="E309" s="75"/>
      <c r="F309" s="220">
        <v>936.66666666666663</v>
      </c>
      <c r="G309" s="220">
        <v>2742737.3333333335</v>
      </c>
      <c r="H309" s="214">
        <v>1.7566666666666666</v>
      </c>
      <c r="I309" s="220">
        <v>1559283.360329686</v>
      </c>
      <c r="J309" s="220">
        <v>207934.66666666666</v>
      </c>
      <c r="K309" s="209">
        <v>0</v>
      </c>
      <c r="L309" s="216">
        <v>1.65</v>
      </c>
      <c r="M309" s="220">
        <v>2572817.544543982</v>
      </c>
      <c r="N309" s="220">
        <v>196938.08666666667</v>
      </c>
      <c r="O309" s="220">
        <v>15590.666666666666</v>
      </c>
      <c r="P309" s="220">
        <v>2785346.297877315</v>
      </c>
      <c r="Q309" s="221">
        <v>2973.6793215772045</v>
      </c>
      <c r="R309" s="221">
        <v>2681.4037114060652</v>
      </c>
      <c r="S309" s="221">
        <v>110.9000971740237</v>
      </c>
      <c r="T309" s="381">
        <v>2973.6793215772045</v>
      </c>
      <c r="U309" s="222">
        <v>2746.534559255173</v>
      </c>
      <c r="V309" s="222">
        <v>108.27023135596848</v>
      </c>
      <c r="W309" s="223">
        <v>-101292.98396497779</v>
      </c>
      <c r="X309" s="224">
        <v>-108.14197576332148</v>
      </c>
      <c r="Y309" s="225">
        <v>106.86706121963496</v>
      </c>
      <c r="Z309" s="223">
        <v>0</v>
      </c>
      <c r="AA309" s="224">
        <v>0</v>
      </c>
      <c r="AB309" s="226">
        <v>106.86706121963496</v>
      </c>
      <c r="AC309" s="227">
        <v>0</v>
      </c>
      <c r="AD309" s="228">
        <v>0</v>
      </c>
      <c r="AE309" s="229">
        <v>0</v>
      </c>
      <c r="AF309" s="230">
        <v>0</v>
      </c>
      <c r="AG309" s="231">
        <v>106.86706121963496</v>
      </c>
      <c r="AH309" s="223">
        <v>-101292.98396497779</v>
      </c>
      <c r="AI309" s="224">
        <v>-108.14197576332148</v>
      </c>
      <c r="AJ309" s="226">
        <v>106.86706121963496</v>
      </c>
      <c r="AK309" s="232">
        <v>0</v>
      </c>
      <c r="AL309" s="444">
        <v>1.7327402135231318</v>
      </c>
      <c r="AM309" s="232">
        <v>70879.371345649022</v>
      </c>
      <c r="AN309" s="232">
        <v>19.978291814946619</v>
      </c>
      <c r="AO309" s="232">
        <v>57990.839817103544</v>
      </c>
      <c r="AP309" s="223">
        <v>128870.21116275256</v>
      </c>
      <c r="AQ309" s="224">
        <v>110.9000971740237</v>
      </c>
      <c r="AR309" s="224">
        <v>0</v>
      </c>
      <c r="AS309" s="233">
        <v>0</v>
      </c>
      <c r="AT309" s="234">
        <v>128870.21116275256</v>
      </c>
      <c r="AU309" s="254"/>
      <c r="AV309" s="221">
        <v>887.78</v>
      </c>
      <c r="AW309" s="221">
        <v>831553.93333333323</v>
      </c>
      <c r="AX309" s="271">
        <v>9.8277175065414899E-4</v>
      </c>
      <c r="AY309" s="298">
        <v>15478.655072802847</v>
      </c>
      <c r="AZ309" s="213"/>
      <c r="BA309" s="221">
        <v>96.63964675970891</v>
      </c>
      <c r="BB309" s="272">
        <v>1.064259248597371</v>
      </c>
      <c r="BC309" s="221">
        <v>-14.698881086429422</v>
      </c>
      <c r="BD309" s="272">
        <v>-1.0274207425693132</v>
      </c>
      <c r="BE309" s="221">
        <v>0.3647731424807254</v>
      </c>
      <c r="BF309" s="272">
        <v>0.79881225334870187</v>
      </c>
      <c r="BG309" s="221">
        <v>3576.5557520848615</v>
      </c>
      <c r="BH309" s="272">
        <v>-1.738549122298402E-2</v>
      </c>
      <c r="BI309" s="221">
        <v>0.21325906264993594</v>
      </c>
      <c r="BJ309" s="445">
        <v>0</v>
      </c>
      <c r="BL309" s="412">
        <v>106</v>
      </c>
      <c r="BM309" s="425"/>
      <c r="BN309" s="235">
        <v>940</v>
      </c>
      <c r="BO309" s="302">
        <v>1.79</v>
      </c>
      <c r="BP309" s="232">
        <v>1.79</v>
      </c>
      <c r="BQ309" s="71">
        <v>154539720</v>
      </c>
      <c r="BR309" s="235">
        <v>944</v>
      </c>
      <c r="BS309" s="302">
        <v>1.79</v>
      </c>
      <c r="BT309" s="232">
        <v>1.79</v>
      </c>
      <c r="BU309" s="71">
        <v>164174660</v>
      </c>
      <c r="BV309" s="235">
        <v>942</v>
      </c>
      <c r="BW309" s="302">
        <v>1.79</v>
      </c>
      <c r="BX309" s="232">
        <v>1.79</v>
      </c>
      <c r="BY309" s="71">
        <v>162928530</v>
      </c>
      <c r="BZ309" s="463">
        <v>-19601</v>
      </c>
      <c r="CA309" s="235">
        <v>1669118</v>
      </c>
      <c r="CB309" s="235">
        <v>18376</v>
      </c>
      <c r="CC309" s="235">
        <v>-62407</v>
      </c>
      <c r="CD309" s="235">
        <v>0</v>
      </c>
      <c r="CE309" s="235">
        <v>0</v>
      </c>
      <c r="CF309" s="235">
        <v>119997</v>
      </c>
      <c r="CG309" s="235">
        <v>1971</v>
      </c>
      <c r="CH309" s="235">
        <v>-17738</v>
      </c>
      <c r="CI309" s="235">
        <v>18450</v>
      </c>
      <c r="CJ309" s="235">
        <v>335689</v>
      </c>
      <c r="CK309" s="235">
        <v>73990</v>
      </c>
      <c r="CL309" s="235">
        <v>71805</v>
      </c>
      <c r="CM309" s="235">
        <v>0</v>
      </c>
      <c r="CN309" s="235">
        <v>0</v>
      </c>
      <c r="CO309" s="235">
        <v>0</v>
      </c>
      <c r="CP309" s="235">
        <v>2939</v>
      </c>
      <c r="CQ309" s="235">
        <v>180</v>
      </c>
      <c r="CR309" s="235">
        <v>-3</v>
      </c>
      <c r="CS309" s="235">
        <v>0</v>
      </c>
      <c r="CT309" s="235">
        <v>0</v>
      </c>
      <c r="CU309" s="235">
        <v>2771</v>
      </c>
      <c r="CV309" s="235">
        <v>0</v>
      </c>
      <c r="CW309" s="235">
        <v>2215537</v>
      </c>
      <c r="CX309" s="463">
        <v>-16671</v>
      </c>
      <c r="CY309" s="544">
        <v>1801824</v>
      </c>
      <c r="CZ309" s="544">
        <v>21250</v>
      </c>
      <c r="DA309" s="544">
        <v>-89989</v>
      </c>
      <c r="DB309" s="544">
        <v>0</v>
      </c>
      <c r="DC309" s="544">
        <v>0</v>
      </c>
      <c r="DD309" s="544">
        <v>113472</v>
      </c>
      <c r="DE309" s="544">
        <v>3707</v>
      </c>
      <c r="DF309" s="544">
        <v>-17118</v>
      </c>
      <c r="DG309" s="544">
        <v>38869</v>
      </c>
      <c r="DH309" s="544">
        <v>406475</v>
      </c>
      <c r="DI309" s="544">
        <v>1208296</v>
      </c>
      <c r="DJ309" s="544">
        <v>81143</v>
      </c>
      <c r="DK309" s="544">
        <v>-154</v>
      </c>
      <c r="DL309" s="544">
        <v>0</v>
      </c>
      <c r="DM309" s="544">
        <v>0</v>
      </c>
      <c r="DN309" s="544">
        <v>141</v>
      </c>
      <c r="DO309" s="544">
        <v>1228</v>
      </c>
      <c r="DP309" s="544">
        <v>-714</v>
      </c>
      <c r="DQ309" s="544">
        <v>0</v>
      </c>
      <c r="DR309" s="544">
        <v>0</v>
      </c>
      <c r="DS309" s="544">
        <v>8056</v>
      </c>
      <c r="DT309" s="544">
        <v>0</v>
      </c>
      <c r="DU309" s="544">
        <v>3559815</v>
      </c>
      <c r="DV309" s="463">
        <v>-33967</v>
      </c>
      <c r="DW309" s="235">
        <v>1715776</v>
      </c>
      <c r="DX309" s="235">
        <v>19835</v>
      </c>
      <c r="DY309" s="235">
        <v>-105254</v>
      </c>
      <c r="DZ309" s="235">
        <v>-185</v>
      </c>
      <c r="EA309" s="235">
        <v>0</v>
      </c>
      <c r="EB309" s="235">
        <v>127478</v>
      </c>
      <c r="EC309" s="235">
        <v>2465</v>
      </c>
      <c r="ED309" s="235">
        <v>-21881</v>
      </c>
      <c r="EE309" s="235">
        <v>29287</v>
      </c>
      <c r="EF309" s="235">
        <v>432636</v>
      </c>
      <c r="EG309" s="235">
        <v>-12167</v>
      </c>
      <c r="EH309" s="235">
        <v>141688</v>
      </c>
      <c r="EI309" s="235">
        <v>-146048</v>
      </c>
      <c r="EJ309" s="235">
        <v>-7956</v>
      </c>
      <c r="EK309" s="235">
        <v>0</v>
      </c>
      <c r="EL309" s="235">
        <v>526</v>
      </c>
      <c r="EM309" s="235">
        <v>99</v>
      </c>
      <c r="EN309" s="235">
        <v>0</v>
      </c>
      <c r="EO309" s="235">
        <v>0</v>
      </c>
      <c r="EP309" s="235">
        <v>0</v>
      </c>
      <c r="EQ309" s="235">
        <v>3046</v>
      </c>
      <c r="ER309" s="235">
        <v>0</v>
      </c>
      <c r="ES309" s="235">
        <v>2145378</v>
      </c>
      <c r="ET309" s="254"/>
      <c r="EU309" s="254"/>
      <c r="EV309" s="254"/>
      <c r="EW309" s="254"/>
      <c r="EY309" s="397">
        <v>103.40297745615926</v>
      </c>
      <c r="EZ309" s="226">
        <v>1.2072950196955665</v>
      </c>
      <c r="FA309" s="397">
        <v>-23.942204722367119</v>
      </c>
      <c r="FB309" s="226">
        <v>-1.3213776550969076</v>
      </c>
      <c r="FC309" s="221">
        <v>0.35698022197322282</v>
      </c>
      <c r="FD309" s="226">
        <v>0.91215660403248566</v>
      </c>
      <c r="FE309" s="221">
        <v>3976.3414131506247</v>
      </c>
      <c r="FF309" s="226">
        <v>7.1410229189300733E-2</v>
      </c>
      <c r="FG309" s="221">
        <v>0.18166593486046095</v>
      </c>
      <c r="FH309" s="226">
        <v>0</v>
      </c>
      <c r="FI309" s="232"/>
      <c r="FJ309" s="393">
        <v>106</v>
      </c>
      <c r="FK309" s="430"/>
      <c r="FL309" s="468">
        <v>1.7229299363057324</v>
      </c>
      <c r="FM309" s="469">
        <v>70781.085643450482</v>
      </c>
      <c r="FN309" s="472">
        <v>19.865180467091296</v>
      </c>
      <c r="FO309" s="386">
        <v>58072.022565756444</v>
      </c>
      <c r="FQ309" s="236">
        <v>744.15</v>
      </c>
      <c r="FR309" s="387">
        <v>700989.29999999993</v>
      </c>
      <c r="FS309" s="388">
        <v>8.2114656064826374E-4</v>
      </c>
      <c r="FT309" s="389">
        <v>13138.34497037222</v>
      </c>
      <c r="FV309" s="555">
        <v>0</v>
      </c>
      <c r="FW309" s="551">
        <v>0</v>
      </c>
      <c r="FX309" s="547">
        <v>46772</v>
      </c>
      <c r="FY309" s="545">
        <v>40661</v>
      </c>
      <c r="FZ309" s="555">
        <v>0</v>
      </c>
    </row>
    <row r="310" spans="1:182" x14ac:dyDescent="0.2">
      <c r="A310" s="65">
        <v>307</v>
      </c>
      <c r="B310" s="65">
        <v>502</v>
      </c>
      <c r="C310" s="66">
        <v>5412</v>
      </c>
      <c r="D310" s="67" t="s">
        <v>285</v>
      </c>
      <c r="E310" s="75"/>
      <c r="F310" s="220">
        <v>877</v>
      </c>
      <c r="G310" s="220">
        <v>2064509.3333333333</v>
      </c>
      <c r="H310" s="214">
        <v>1.6900000000000002</v>
      </c>
      <c r="I310" s="220">
        <v>1221603.1558185406</v>
      </c>
      <c r="J310" s="220">
        <v>243269.66666666666</v>
      </c>
      <c r="K310" s="209">
        <v>0</v>
      </c>
      <c r="L310" s="216">
        <v>1.65</v>
      </c>
      <c r="M310" s="220">
        <v>2015645.2071005919</v>
      </c>
      <c r="N310" s="220">
        <v>250070.62</v>
      </c>
      <c r="O310" s="220">
        <v>100</v>
      </c>
      <c r="P310" s="220">
        <v>2265815.8271005917</v>
      </c>
      <c r="Q310" s="221">
        <v>2583.5984345502757</v>
      </c>
      <c r="R310" s="221">
        <v>2681.4037114060652</v>
      </c>
      <c r="S310" s="221">
        <v>96.352459853779237</v>
      </c>
      <c r="T310" s="381">
        <v>2583.5984345502757</v>
      </c>
      <c r="U310" s="222">
        <v>2746.534559255173</v>
      </c>
      <c r="V310" s="222">
        <v>94.067574203432429</v>
      </c>
      <c r="W310" s="223">
        <v>31736.834286935216</v>
      </c>
      <c r="X310" s="224">
        <v>36.187952436642206</v>
      </c>
      <c r="Y310" s="225">
        <v>97.702049707880931</v>
      </c>
      <c r="Z310" s="223">
        <v>0</v>
      </c>
      <c r="AA310" s="224">
        <v>0</v>
      </c>
      <c r="AB310" s="226">
        <v>97.702049707880931</v>
      </c>
      <c r="AC310" s="227">
        <v>0</v>
      </c>
      <c r="AD310" s="228">
        <v>0</v>
      </c>
      <c r="AE310" s="229">
        <v>0</v>
      </c>
      <c r="AF310" s="230">
        <v>0</v>
      </c>
      <c r="AG310" s="231">
        <v>97.702049707880931</v>
      </c>
      <c r="AH310" s="223">
        <v>31736.834286935216</v>
      </c>
      <c r="AI310" s="224">
        <v>36.187952436642206</v>
      </c>
      <c r="AJ310" s="226">
        <v>97.702049707880931</v>
      </c>
      <c r="AK310" s="232">
        <v>0</v>
      </c>
      <c r="AL310" s="444">
        <v>0.51995438996579246</v>
      </c>
      <c r="AM310" s="232">
        <v>0</v>
      </c>
      <c r="AN310" s="232">
        <v>6.5028506271379705</v>
      </c>
      <c r="AO310" s="232">
        <v>0</v>
      </c>
      <c r="AP310" s="223">
        <v>0</v>
      </c>
      <c r="AQ310" s="224">
        <v>96.352459853779237</v>
      </c>
      <c r="AR310" s="224">
        <v>0</v>
      </c>
      <c r="AS310" s="233">
        <v>0</v>
      </c>
      <c r="AT310" s="234">
        <v>0</v>
      </c>
      <c r="AU310" s="254"/>
      <c r="AV310" s="221">
        <v>383.31</v>
      </c>
      <c r="AW310" s="221">
        <v>336162.87</v>
      </c>
      <c r="AX310" s="271">
        <v>3.9729398059667624E-4</v>
      </c>
      <c r="AY310" s="298">
        <v>6257.3801943976505</v>
      </c>
      <c r="AZ310" s="213"/>
      <c r="BA310" s="221">
        <v>143.73789075084014</v>
      </c>
      <c r="BB310" s="272">
        <v>2.1906276003376197</v>
      </c>
      <c r="BC310" s="221">
        <v>0.14304535904405283</v>
      </c>
      <c r="BD310" s="272">
        <v>0.41357600525039195</v>
      </c>
      <c r="BE310" s="221">
        <v>0.52629631293644408</v>
      </c>
      <c r="BF310" s="272">
        <v>1.1695384125634616</v>
      </c>
      <c r="BG310" s="221">
        <v>2166.3572327589277</v>
      </c>
      <c r="BH310" s="272">
        <v>-0.4208207895553836</v>
      </c>
      <c r="BI310" s="221">
        <v>1.0486407019267143</v>
      </c>
      <c r="BJ310" s="445">
        <v>0</v>
      </c>
      <c r="BL310" s="412">
        <v>116.5</v>
      </c>
      <c r="BM310" s="425"/>
      <c r="BN310" s="235">
        <v>879</v>
      </c>
      <c r="BO310" s="302">
        <v>1.69</v>
      </c>
      <c r="BP310" s="232">
        <v>1.69</v>
      </c>
      <c r="BQ310" s="71">
        <v>190338320</v>
      </c>
      <c r="BR310" s="235">
        <v>885</v>
      </c>
      <c r="BS310" s="302">
        <v>1.69</v>
      </c>
      <c r="BT310" s="232">
        <v>1.69</v>
      </c>
      <c r="BU310" s="71">
        <v>221469810</v>
      </c>
      <c r="BV310" s="235">
        <v>875</v>
      </c>
      <c r="BW310" s="302">
        <v>1.69</v>
      </c>
      <c r="BX310" s="232">
        <v>1.69</v>
      </c>
      <c r="BY310" s="71">
        <v>231090440</v>
      </c>
      <c r="BZ310" s="463">
        <v>-3485</v>
      </c>
      <c r="CA310" s="235">
        <v>1997294</v>
      </c>
      <c r="CB310" s="235">
        <v>42864</v>
      </c>
      <c r="CC310" s="235">
        <v>-201017</v>
      </c>
      <c r="CD310" s="235">
        <v>-447</v>
      </c>
      <c r="CE310" s="235">
        <v>0</v>
      </c>
      <c r="CF310" s="235">
        <v>215069</v>
      </c>
      <c r="CG310" s="235">
        <v>23959</v>
      </c>
      <c r="CH310" s="235">
        <v>-28239</v>
      </c>
      <c r="CI310" s="235">
        <v>27399</v>
      </c>
      <c r="CJ310" s="235">
        <v>461</v>
      </c>
      <c r="CK310" s="235">
        <v>14844</v>
      </c>
      <c r="CL310" s="235">
        <v>14766</v>
      </c>
      <c r="CM310" s="235">
        <v>0</v>
      </c>
      <c r="CN310" s="235">
        <v>0</v>
      </c>
      <c r="CO310" s="235">
        <v>0</v>
      </c>
      <c r="CP310" s="235">
        <v>442</v>
      </c>
      <c r="CQ310" s="235">
        <v>580</v>
      </c>
      <c r="CR310" s="235">
        <v>0</v>
      </c>
      <c r="CS310" s="235">
        <v>0</v>
      </c>
      <c r="CT310" s="235">
        <v>616</v>
      </c>
      <c r="CU310" s="235">
        <v>870</v>
      </c>
      <c r="CV310" s="235">
        <v>0</v>
      </c>
      <c r="CW310" s="235">
        <v>2105976</v>
      </c>
      <c r="CX310" s="463">
        <v>-10157</v>
      </c>
      <c r="CY310" s="544">
        <v>1723375</v>
      </c>
      <c r="CZ310" s="544">
        <v>46484</v>
      </c>
      <c r="DA310" s="544">
        <v>-38290</v>
      </c>
      <c r="DB310" s="544">
        <v>0</v>
      </c>
      <c r="DC310" s="544">
        <v>0</v>
      </c>
      <c r="DD310" s="544">
        <v>195852</v>
      </c>
      <c r="DE310" s="544">
        <v>24639</v>
      </c>
      <c r="DF310" s="544">
        <v>-19743</v>
      </c>
      <c r="DG310" s="544">
        <v>33443</v>
      </c>
      <c r="DH310" s="544">
        <v>613</v>
      </c>
      <c r="DI310" s="544">
        <v>36966</v>
      </c>
      <c r="DJ310" s="544">
        <v>-184</v>
      </c>
      <c r="DK310" s="544">
        <v>-1434</v>
      </c>
      <c r="DL310" s="544">
        <v>0</v>
      </c>
      <c r="DM310" s="544">
        <v>0</v>
      </c>
      <c r="DN310" s="544">
        <v>281</v>
      </c>
      <c r="DO310" s="544">
        <v>174</v>
      </c>
      <c r="DP310" s="544">
        <v>0</v>
      </c>
      <c r="DQ310" s="544">
        <v>0</v>
      </c>
      <c r="DR310" s="544">
        <v>72</v>
      </c>
      <c r="DS310" s="544">
        <v>4788</v>
      </c>
      <c r="DT310" s="544">
        <v>0</v>
      </c>
      <c r="DU310" s="544">
        <v>1996879</v>
      </c>
      <c r="DV310" s="463">
        <v>-11756</v>
      </c>
      <c r="DW310" s="235">
        <v>1976256</v>
      </c>
      <c r="DX310" s="235">
        <v>45779</v>
      </c>
      <c r="DY310" s="235">
        <v>-78892</v>
      </c>
      <c r="DZ310" s="235">
        <v>-456</v>
      </c>
      <c r="EA310" s="235">
        <v>0</v>
      </c>
      <c r="EB310" s="235">
        <v>253376</v>
      </c>
      <c r="EC310" s="235">
        <v>20968</v>
      </c>
      <c r="ED310" s="235">
        <v>-18104</v>
      </c>
      <c r="EE310" s="235">
        <v>26823</v>
      </c>
      <c r="EF310" s="235">
        <v>854</v>
      </c>
      <c r="EG310" s="235">
        <v>34843</v>
      </c>
      <c r="EH310" s="235">
        <v>3340</v>
      </c>
      <c r="EI310" s="235">
        <v>-1175</v>
      </c>
      <c r="EJ310" s="235">
        <v>0</v>
      </c>
      <c r="EK310" s="235">
        <v>0</v>
      </c>
      <c r="EL310" s="235">
        <v>271</v>
      </c>
      <c r="EM310" s="235">
        <v>126</v>
      </c>
      <c r="EN310" s="235">
        <v>0</v>
      </c>
      <c r="EO310" s="235">
        <v>0</v>
      </c>
      <c r="EP310" s="235">
        <v>0</v>
      </c>
      <c r="EQ310" s="235">
        <v>0</v>
      </c>
      <c r="ER310" s="235">
        <v>0</v>
      </c>
      <c r="ES310" s="235">
        <v>2252253</v>
      </c>
      <c r="ET310" s="254"/>
      <c r="EU310" s="254"/>
      <c r="EV310" s="254"/>
      <c r="EW310" s="254"/>
      <c r="EY310" s="397">
        <v>141.97297034168218</v>
      </c>
      <c r="EZ310" s="226">
        <v>2.1162298781816458</v>
      </c>
      <c r="FA310" s="397">
        <v>-0.15879403357706387</v>
      </c>
      <c r="FB310" s="226">
        <v>0.34487332983127489</v>
      </c>
      <c r="FC310" s="221">
        <v>0.38425686255930902</v>
      </c>
      <c r="FD310" s="226">
        <v>0.97991918323658611</v>
      </c>
      <c r="FE310" s="221">
        <v>2317.4048634876526</v>
      </c>
      <c r="FF310" s="226">
        <v>-0.40143254261975314</v>
      </c>
      <c r="FG310" s="221">
        <v>0.96061373346731505</v>
      </c>
      <c r="FH310" s="226">
        <v>0</v>
      </c>
      <c r="FI310" s="232"/>
      <c r="FJ310" s="393">
        <v>116.5</v>
      </c>
      <c r="FK310" s="430"/>
      <c r="FL310" s="468">
        <v>0.51837817355058735</v>
      </c>
      <c r="FM310" s="469">
        <v>0</v>
      </c>
      <c r="FN310" s="472">
        <v>6.4831375521030692</v>
      </c>
      <c r="FO310" s="386">
        <v>0</v>
      </c>
      <c r="FQ310" s="236">
        <v>364.64</v>
      </c>
      <c r="FR310" s="387">
        <v>320761.65333333332</v>
      </c>
      <c r="FS310" s="388">
        <v>3.7574372165526262E-4</v>
      </c>
      <c r="FT310" s="389">
        <v>6011.8995464842019</v>
      </c>
      <c r="FV310" s="555">
        <v>0</v>
      </c>
      <c r="FW310" s="551">
        <v>0</v>
      </c>
      <c r="FX310" s="547">
        <v>300</v>
      </c>
      <c r="FY310" s="545">
        <v>300</v>
      </c>
      <c r="FZ310" s="555">
        <v>0</v>
      </c>
    </row>
    <row r="311" spans="1:182" x14ac:dyDescent="0.2">
      <c r="A311" s="65">
        <v>308</v>
      </c>
      <c r="B311" s="65">
        <v>946</v>
      </c>
      <c r="C311" s="66">
        <v>1726</v>
      </c>
      <c r="D311" s="67" t="s">
        <v>106</v>
      </c>
      <c r="E311" s="75"/>
      <c r="F311" s="220">
        <v>234</v>
      </c>
      <c r="G311" s="220">
        <v>301763</v>
      </c>
      <c r="H311" s="214">
        <v>1.84</v>
      </c>
      <c r="I311" s="220">
        <v>164001.63043478259</v>
      </c>
      <c r="J311" s="220">
        <v>32627</v>
      </c>
      <c r="K311" s="209">
        <v>0</v>
      </c>
      <c r="L311" s="216">
        <v>1.65</v>
      </c>
      <c r="M311" s="220">
        <v>270602.6902173913</v>
      </c>
      <c r="N311" s="220">
        <v>27177.78</v>
      </c>
      <c r="O311" s="220">
        <v>8</v>
      </c>
      <c r="P311" s="220">
        <v>297788.47021739132</v>
      </c>
      <c r="Q311" s="221">
        <v>1272.6003000743219</v>
      </c>
      <c r="R311" s="221">
        <v>2681.4037114060652</v>
      </c>
      <c r="S311" s="221">
        <v>47.460227442103452</v>
      </c>
      <c r="T311" s="381">
        <v>1272.6003000743219</v>
      </c>
      <c r="U311" s="222">
        <v>2746.534559255173</v>
      </c>
      <c r="V311" s="222">
        <v>46.334763776627511</v>
      </c>
      <c r="W311" s="223">
        <v>121974.19935310235</v>
      </c>
      <c r="X311" s="224">
        <v>521.25726219274509</v>
      </c>
      <c r="Y311" s="225">
        <v>66.899943288525193</v>
      </c>
      <c r="Z311" s="223">
        <v>119843</v>
      </c>
      <c r="AA311" s="224">
        <v>512.14957264957263</v>
      </c>
      <c r="AB311" s="226">
        <v>85.999997878253993</v>
      </c>
      <c r="AC311" s="227">
        <v>0</v>
      </c>
      <c r="AD311" s="228">
        <v>0</v>
      </c>
      <c r="AE311" s="229">
        <v>119843</v>
      </c>
      <c r="AF311" s="230">
        <v>512.14957264957263</v>
      </c>
      <c r="AG311" s="231">
        <v>85.999997878253993</v>
      </c>
      <c r="AH311" s="223">
        <v>241817.19935310236</v>
      </c>
      <c r="AI311" s="224">
        <v>1033.4068348423177</v>
      </c>
      <c r="AJ311" s="226">
        <v>85.999997878253993</v>
      </c>
      <c r="AK311" s="232">
        <v>0</v>
      </c>
      <c r="AL311" s="444">
        <v>1.5</v>
      </c>
      <c r="AM311" s="232">
        <v>14091.90017410303</v>
      </c>
      <c r="AN311" s="232">
        <v>46.226495726495727</v>
      </c>
      <c r="AO311" s="232">
        <v>63914.622798862823</v>
      </c>
      <c r="AP311" s="223">
        <v>78006.522972965846</v>
      </c>
      <c r="AQ311" s="224">
        <v>47.460227442103452</v>
      </c>
      <c r="AR311" s="224">
        <v>0</v>
      </c>
      <c r="AS311" s="233">
        <v>0</v>
      </c>
      <c r="AT311" s="234">
        <v>78006.522972965846</v>
      </c>
      <c r="AU311" s="254"/>
      <c r="AV311" s="221">
        <v>479.78</v>
      </c>
      <c r="AW311" s="221">
        <v>112268.51999999999</v>
      </c>
      <c r="AX311" s="271">
        <v>1.3268451452267037E-4</v>
      </c>
      <c r="AY311" s="298">
        <v>2089.7811037320585</v>
      </c>
      <c r="AZ311" s="213"/>
      <c r="BA311" s="221">
        <v>10.37173087811343</v>
      </c>
      <c r="BB311" s="272">
        <v>-0.99886332212769613</v>
      </c>
      <c r="BC311" s="221">
        <v>-8.251918576577447</v>
      </c>
      <c r="BD311" s="272">
        <v>-0.40148771129185651</v>
      </c>
      <c r="BE311" s="221">
        <v>-0.16116379312874454</v>
      </c>
      <c r="BF311" s="272">
        <v>-0.4083122698857663</v>
      </c>
      <c r="BG311" s="221">
        <v>3958.9984786159489</v>
      </c>
      <c r="BH311" s="272">
        <v>9.2025271416928303E-2</v>
      </c>
      <c r="BI311" s="221">
        <v>-0.47517214368056176</v>
      </c>
      <c r="BJ311" s="445">
        <v>0</v>
      </c>
      <c r="BL311" s="412">
        <v>23.6</v>
      </c>
      <c r="BM311" s="425"/>
      <c r="BN311" s="235">
        <v>236</v>
      </c>
      <c r="BO311" s="302">
        <v>1.84</v>
      </c>
      <c r="BP311" s="232">
        <v>1.84</v>
      </c>
      <c r="BQ311" s="71">
        <v>20444240</v>
      </c>
      <c r="BR311" s="235">
        <v>231</v>
      </c>
      <c r="BS311" s="302">
        <v>1.84</v>
      </c>
      <c r="BT311" s="232">
        <v>1.84</v>
      </c>
      <c r="BU311" s="71">
        <v>24620320</v>
      </c>
      <c r="BV311" s="235">
        <v>224</v>
      </c>
      <c r="BW311" s="302">
        <v>1.84</v>
      </c>
      <c r="BX311" s="232">
        <v>1.84</v>
      </c>
      <c r="BY311" s="71">
        <v>24763430</v>
      </c>
      <c r="BZ311" s="463">
        <v>12</v>
      </c>
      <c r="CA311" s="235">
        <v>259966</v>
      </c>
      <c r="CB311" s="235">
        <v>4465</v>
      </c>
      <c r="CC311" s="235">
        <v>-3836</v>
      </c>
      <c r="CD311" s="235">
        <v>0</v>
      </c>
      <c r="CE311" s="235">
        <v>0</v>
      </c>
      <c r="CF311" s="235">
        <v>18935</v>
      </c>
      <c r="CG311" s="235">
        <v>328</v>
      </c>
      <c r="CH311" s="235">
        <v>-1145</v>
      </c>
      <c r="CI311" s="235">
        <v>3575</v>
      </c>
      <c r="CJ311" s="235">
        <v>936</v>
      </c>
      <c r="CK311" s="235">
        <v>178</v>
      </c>
      <c r="CL311" s="235">
        <v>3029</v>
      </c>
      <c r="CM311" s="235">
        <v>0</v>
      </c>
      <c r="CN311" s="235">
        <v>0</v>
      </c>
      <c r="CO311" s="235">
        <v>0</v>
      </c>
      <c r="CP311" s="235">
        <v>-25</v>
      </c>
      <c r="CQ311" s="235">
        <v>0</v>
      </c>
      <c r="CR311" s="235">
        <v>0</v>
      </c>
      <c r="CS311" s="235">
        <v>0</v>
      </c>
      <c r="CT311" s="235">
        <v>0</v>
      </c>
      <c r="CU311" s="235">
        <v>0</v>
      </c>
      <c r="CV311" s="235">
        <v>0</v>
      </c>
      <c r="CW311" s="235">
        <v>286418</v>
      </c>
      <c r="CX311" s="463">
        <v>-5</v>
      </c>
      <c r="CY311" s="544">
        <v>316352</v>
      </c>
      <c r="CZ311" s="544">
        <v>3678</v>
      </c>
      <c r="DA311" s="544">
        <v>-6198</v>
      </c>
      <c r="DB311" s="544">
        <v>0</v>
      </c>
      <c r="DC311" s="544">
        <v>0</v>
      </c>
      <c r="DD311" s="544">
        <v>20509</v>
      </c>
      <c r="DE311" s="544">
        <v>350</v>
      </c>
      <c r="DF311" s="544">
        <v>-305</v>
      </c>
      <c r="DG311" s="544">
        <v>1801</v>
      </c>
      <c r="DH311" s="544">
        <v>287</v>
      </c>
      <c r="DI311" s="544">
        <v>197</v>
      </c>
      <c r="DJ311" s="544">
        <v>871</v>
      </c>
      <c r="DK311" s="544">
        <v>0</v>
      </c>
      <c r="DL311" s="544">
        <v>0</v>
      </c>
      <c r="DM311" s="544">
        <v>0</v>
      </c>
      <c r="DN311" s="544">
        <v>-2</v>
      </c>
      <c r="DO311" s="544">
        <v>0</v>
      </c>
      <c r="DP311" s="544">
        <v>0</v>
      </c>
      <c r="DQ311" s="544">
        <v>0</v>
      </c>
      <c r="DR311" s="544">
        <v>0</v>
      </c>
      <c r="DS311" s="544">
        <v>0</v>
      </c>
      <c r="DT311" s="544">
        <v>0</v>
      </c>
      <c r="DU311" s="544">
        <v>337535</v>
      </c>
      <c r="DV311" s="463">
        <v>-10</v>
      </c>
      <c r="DW311" s="235">
        <v>270221</v>
      </c>
      <c r="DX311" s="235">
        <v>5057</v>
      </c>
      <c r="DY311" s="235">
        <v>-2635</v>
      </c>
      <c r="DZ311" s="235">
        <v>0</v>
      </c>
      <c r="EA311" s="235">
        <v>0</v>
      </c>
      <c r="EB311" s="235">
        <v>21660</v>
      </c>
      <c r="EC311" s="235">
        <v>801</v>
      </c>
      <c r="ED311" s="235">
        <v>-929</v>
      </c>
      <c r="EE311" s="235">
        <v>3183</v>
      </c>
      <c r="EF311" s="235">
        <v>300</v>
      </c>
      <c r="EG311" s="235">
        <v>115</v>
      </c>
      <c r="EH311" s="235">
        <v>1423</v>
      </c>
      <c r="EI311" s="235">
        <v>0</v>
      </c>
      <c r="EJ311" s="235">
        <v>0</v>
      </c>
      <c r="EK311" s="235">
        <v>0</v>
      </c>
      <c r="EL311" s="235">
        <v>0</v>
      </c>
      <c r="EM311" s="235">
        <v>0</v>
      </c>
      <c r="EN311" s="235">
        <v>0</v>
      </c>
      <c r="EO311" s="235">
        <v>0</v>
      </c>
      <c r="EP311" s="235">
        <v>0</v>
      </c>
      <c r="EQ311" s="235">
        <v>2689</v>
      </c>
      <c r="ER311" s="235">
        <v>0</v>
      </c>
      <c r="ES311" s="235">
        <v>301875</v>
      </c>
      <c r="ET311" s="254"/>
      <c r="EU311" s="254"/>
      <c r="EV311" s="254"/>
      <c r="EW311" s="254"/>
      <c r="EY311" s="397">
        <v>7.2664994638593754</v>
      </c>
      <c r="EZ311" s="226">
        <v>-1.0582432778777151</v>
      </c>
      <c r="FA311" s="397">
        <v>-0.19821697857883147</v>
      </c>
      <c r="FB311" s="226">
        <v>0.34211138278349817</v>
      </c>
      <c r="FC311" s="221">
        <v>-0.10491051760366639</v>
      </c>
      <c r="FD311" s="226">
        <v>-0.23530536898574092</v>
      </c>
      <c r="FE311" s="221">
        <v>4108.7454040404045</v>
      </c>
      <c r="FF311" s="226">
        <v>0.10914902641070336</v>
      </c>
      <c r="FG311" s="221">
        <v>-0.26514657262266533</v>
      </c>
      <c r="FH311" s="226">
        <v>0</v>
      </c>
      <c r="FI311" s="232"/>
      <c r="FJ311" s="393">
        <v>23.6</v>
      </c>
      <c r="FK311" s="430"/>
      <c r="FL311" s="468">
        <v>1.5238784370477567</v>
      </c>
      <c r="FM311" s="469">
        <v>14283.196191164778</v>
      </c>
      <c r="FN311" s="472">
        <v>46.962373371924748</v>
      </c>
      <c r="FO311" s="386">
        <v>63314.726246554463</v>
      </c>
      <c r="FQ311" s="236">
        <v>480.89</v>
      </c>
      <c r="FR311" s="387">
        <v>110764.99666666667</v>
      </c>
      <c r="FS311" s="388">
        <v>1.2975133294195753E-4</v>
      </c>
      <c r="FT311" s="389">
        <v>2076.0213270713207</v>
      </c>
      <c r="FV311" s="555">
        <v>0</v>
      </c>
      <c r="FW311" s="551">
        <v>0</v>
      </c>
      <c r="FX311" s="547">
        <v>24</v>
      </c>
      <c r="FY311" s="545">
        <v>47</v>
      </c>
      <c r="FZ311" s="555">
        <v>0</v>
      </c>
    </row>
    <row r="312" spans="1:182" x14ac:dyDescent="0.2">
      <c r="A312" s="65">
        <v>309</v>
      </c>
      <c r="B312" s="65">
        <v>888</v>
      </c>
      <c r="C312" s="66">
        <v>2628</v>
      </c>
      <c r="D312" s="67" t="s">
        <v>178</v>
      </c>
      <c r="E312" s="75"/>
      <c r="F312" s="220">
        <v>1175.3333333333333</v>
      </c>
      <c r="G312" s="220">
        <v>2786823.3333333335</v>
      </c>
      <c r="H312" s="214">
        <v>1.6900000000000002</v>
      </c>
      <c r="I312" s="220">
        <v>1649007.8895463513</v>
      </c>
      <c r="J312" s="220">
        <v>278903.66666666669</v>
      </c>
      <c r="K312" s="209">
        <v>0</v>
      </c>
      <c r="L312" s="216">
        <v>1.65</v>
      </c>
      <c r="M312" s="220">
        <v>2720863.0177514791</v>
      </c>
      <c r="N312" s="220">
        <v>229782.27333333332</v>
      </c>
      <c r="O312" s="220">
        <v>407.33333333333331</v>
      </c>
      <c r="P312" s="220">
        <v>2951052.6244181455</v>
      </c>
      <c r="Q312" s="221">
        <v>2510.821858552024</v>
      </c>
      <c r="R312" s="221">
        <v>2681.4037114060652</v>
      </c>
      <c r="S312" s="221">
        <v>93.638337556988319</v>
      </c>
      <c r="T312" s="381">
        <v>2510.821858552024</v>
      </c>
      <c r="U312" s="222">
        <v>2746.534559255173</v>
      </c>
      <c r="V312" s="222">
        <v>91.417814135676807</v>
      </c>
      <c r="W312" s="223">
        <v>74181.498956812968</v>
      </c>
      <c r="X312" s="224">
        <v>63.115285555995158</v>
      </c>
      <c r="Y312" s="225">
        <v>95.992152660902647</v>
      </c>
      <c r="Z312" s="223">
        <v>0</v>
      </c>
      <c r="AA312" s="224">
        <v>0</v>
      </c>
      <c r="AB312" s="226">
        <v>95.992152660902647</v>
      </c>
      <c r="AC312" s="227">
        <v>0</v>
      </c>
      <c r="AD312" s="228">
        <v>0</v>
      </c>
      <c r="AE312" s="229">
        <v>0</v>
      </c>
      <c r="AF312" s="230">
        <v>0</v>
      </c>
      <c r="AG312" s="231">
        <v>95.992152660902647</v>
      </c>
      <c r="AH312" s="223">
        <v>74181.498956812968</v>
      </c>
      <c r="AI312" s="224">
        <v>63.115285555995158</v>
      </c>
      <c r="AJ312" s="226">
        <v>95.992152660902647</v>
      </c>
      <c r="AK312" s="232">
        <v>0</v>
      </c>
      <c r="AL312" s="444">
        <v>1.1315938740782758</v>
      </c>
      <c r="AM312" s="232">
        <v>42036.588981757632</v>
      </c>
      <c r="AN312" s="232">
        <v>20.661372660238232</v>
      </c>
      <c r="AO312" s="232">
        <v>79227.919235612921</v>
      </c>
      <c r="AP312" s="223">
        <v>121264.50821737055</v>
      </c>
      <c r="AQ312" s="224">
        <v>93.638337556988319</v>
      </c>
      <c r="AR312" s="224">
        <v>0</v>
      </c>
      <c r="AS312" s="233">
        <v>0</v>
      </c>
      <c r="AT312" s="234">
        <v>121264.50821737055</v>
      </c>
      <c r="AU312" s="254"/>
      <c r="AV312" s="221">
        <v>338.74</v>
      </c>
      <c r="AW312" s="221">
        <v>398132.41333333333</v>
      </c>
      <c r="AX312" s="271">
        <v>4.7053266560272172E-4</v>
      </c>
      <c r="AY312" s="298">
        <v>7410.8894832428668</v>
      </c>
      <c r="AZ312" s="213"/>
      <c r="BA312" s="221">
        <v>11.852984991096415</v>
      </c>
      <c r="BB312" s="272">
        <v>-0.96343869453301811</v>
      </c>
      <c r="BC312" s="221">
        <v>-0.20874717232887471</v>
      </c>
      <c r="BD312" s="272">
        <v>0.37942060800610394</v>
      </c>
      <c r="BE312" s="221">
        <v>-0.28989859237242627</v>
      </c>
      <c r="BF312" s="272">
        <v>-0.703782929273158</v>
      </c>
      <c r="BG312" s="221">
        <v>3278.6541075800887</v>
      </c>
      <c r="BH312" s="272">
        <v>-0.10261039904797782</v>
      </c>
      <c r="BI312" s="221">
        <v>-0.29629765418802362</v>
      </c>
      <c r="BJ312" s="445">
        <v>0</v>
      </c>
      <c r="BL312" s="412">
        <v>202.19</v>
      </c>
      <c r="BM312" s="425"/>
      <c r="BN312" s="235">
        <v>1178</v>
      </c>
      <c r="BO312" s="302">
        <v>1.69</v>
      </c>
      <c r="BP312" s="232">
        <v>1.69</v>
      </c>
      <c r="BQ312" s="71">
        <v>176777490</v>
      </c>
      <c r="BR312" s="235">
        <v>1170</v>
      </c>
      <c r="BS312" s="302">
        <v>1.69</v>
      </c>
      <c r="BT312" s="232">
        <v>1.69</v>
      </c>
      <c r="BU312" s="71">
        <v>199218165</v>
      </c>
      <c r="BV312" s="235">
        <v>1162</v>
      </c>
      <c r="BW312" s="302">
        <v>1.69</v>
      </c>
      <c r="BX312" s="232">
        <v>1.69</v>
      </c>
      <c r="BY312" s="71">
        <v>205513235</v>
      </c>
      <c r="BZ312" s="463">
        <v>-7422</v>
      </c>
      <c r="CA312" s="235">
        <v>3073631</v>
      </c>
      <c r="CB312" s="235">
        <v>19532</v>
      </c>
      <c r="CC312" s="235">
        <v>-91808</v>
      </c>
      <c r="CD312" s="235">
        <v>-864</v>
      </c>
      <c r="CE312" s="235">
        <v>-46300</v>
      </c>
      <c r="CF312" s="235">
        <v>232578</v>
      </c>
      <c r="CG312" s="235">
        <v>14325</v>
      </c>
      <c r="CH312" s="235">
        <v>-11849</v>
      </c>
      <c r="CI312" s="235">
        <v>41969</v>
      </c>
      <c r="CJ312" s="235">
        <v>1171</v>
      </c>
      <c r="CK312" s="235">
        <v>26658</v>
      </c>
      <c r="CL312" s="235">
        <v>22304</v>
      </c>
      <c r="CM312" s="235">
        <v>-1160</v>
      </c>
      <c r="CN312" s="235">
        <v>0</v>
      </c>
      <c r="CO312" s="235">
        <v>2200</v>
      </c>
      <c r="CP312" s="235">
        <v>-6023</v>
      </c>
      <c r="CQ312" s="235">
        <v>864</v>
      </c>
      <c r="CR312" s="235">
        <v>-195</v>
      </c>
      <c r="CS312" s="235">
        <v>0</v>
      </c>
      <c r="CT312" s="235">
        <v>-179</v>
      </c>
      <c r="CU312" s="235">
        <v>6683</v>
      </c>
      <c r="CV312" s="235">
        <v>0</v>
      </c>
      <c r="CW312" s="235">
        <v>3276115</v>
      </c>
      <c r="CX312" s="463">
        <v>-3340</v>
      </c>
      <c r="CY312" s="544">
        <v>2596456</v>
      </c>
      <c r="CZ312" s="544">
        <v>19189</v>
      </c>
      <c r="DA312" s="544">
        <v>-88062</v>
      </c>
      <c r="DB312" s="544">
        <v>-660</v>
      </c>
      <c r="DC312" s="544">
        <v>1800</v>
      </c>
      <c r="DD312" s="544">
        <v>223133</v>
      </c>
      <c r="DE312" s="544">
        <v>6740</v>
      </c>
      <c r="DF312" s="544">
        <v>-15610</v>
      </c>
      <c r="DG312" s="544">
        <v>37547</v>
      </c>
      <c r="DH312" s="544">
        <v>462</v>
      </c>
      <c r="DI312" s="544">
        <v>10482</v>
      </c>
      <c r="DJ312" s="544">
        <v>18789</v>
      </c>
      <c r="DK312" s="544">
        <v>1055</v>
      </c>
      <c r="DL312" s="544">
        <v>0</v>
      </c>
      <c r="DM312" s="544">
        <v>5200</v>
      </c>
      <c r="DN312" s="544">
        <v>735</v>
      </c>
      <c r="DO312" s="544">
        <v>283</v>
      </c>
      <c r="DP312" s="544">
        <v>-54</v>
      </c>
      <c r="DQ312" s="544">
        <v>0</v>
      </c>
      <c r="DR312" s="544">
        <v>0</v>
      </c>
      <c r="DS312" s="544">
        <v>19397</v>
      </c>
      <c r="DT312" s="544">
        <v>0</v>
      </c>
      <c r="DU312" s="544">
        <v>2833542</v>
      </c>
      <c r="DV312" s="463">
        <v>-8530</v>
      </c>
      <c r="DW312" s="235">
        <v>2454653</v>
      </c>
      <c r="DX312" s="235">
        <v>17605</v>
      </c>
      <c r="DY312" s="235">
        <v>-70731</v>
      </c>
      <c r="DZ312" s="235">
        <v>-867</v>
      </c>
      <c r="EA312" s="235">
        <v>-35600</v>
      </c>
      <c r="EB312" s="235">
        <v>250768</v>
      </c>
      <c r="EC312" s="235">
        <v>8081</v>
      </c>
      <c r="ED312" s="235">
        <v>-13047</v>
      </c>
      <c r="EE312" s="235">
        <v>10248</v>
      </c>
      <c r="EF312" s="235">
        <v>505</v>
      </c>
      <c r="EG312" s="235">
        <v>21623</v>
      </c>
      <c r="EH312" s="235">
        <v>14059</v>
      </c>
      <c r="EI312" s="235">
        <v>-909</v>
      </c>
      <c r="EJ312" s="235">
        <v>0</v>
      </c>
      <c r="EK312" s="235">
        <v>6300</v>
      </c>
      <c r="EL312" s="235">
        <v>85</v>
      </c>
      <c r="EM312" s="235">
        <v>7</v>
      </c>
      <c r="EN312" s="235">
        <v>-424</v>
      </c>
      <c r="EO312" s="235">
        <v>0</v>
      </c>
      <c r="EP312" s="235">
        <v>0</v>
      </c>
      <c r="EQ312" s="235">
        <v>302</v>
      </c>
      <c r="ER312" s="235">
        <v>0</v>
      </c>
      <c r="ES312" s="235">
        <v>2654128</v>
      </c>
      <c r="ET312" s="254"/>
      <c r="EU312" s="254"/>
      <c r="EV312" s="254"/>
      <c r="EW312" s="254"/>
      <c r="EY312" s="397">
        <v>11.924161174704047</v>
      </c>
      <c r="EZ312" s="226">
        <v>-0.94848149750643429</v>
      </c>
      <c r="FA312" s="397">
        <v>-0.22686686753205229</v>
      </c>
      <c r="FB312" s="226">
        <v>0.34010418935312581</v>
      </c>
      <c r="FC312" s="221">
        <v>-0.27790410271714822</v>
      </c>
      <c r="FD312" s="226">
        <v>-0.66506839189382028</v>
      </c>
      <c r="FE312" s="221">
        <v>3482.6124313458035</v>
      </c>
      <c r="FF312" s="226">
        <v>-6.9316177933673492E-2</v>
      </c>
      <c r="FG312" s="221">
        <v>-0.30103238052836384</v>
      </c>
      <c r="FH312" s="226">
        <v>0</v>
      </c>
      <c r="FI312" s="232"/>
      <c r="FJ312" s="393">
        <v>202.19</v>
      </c>
      <c r="FK312" s="430"/>
      <c r="FL312" s="468">
        <v>1.1367521367521367</v>
      </c>
      <c r="FM312" s="469">
        <v>42679.945612840318</v>
      </c>
      <c r="FN312" s="472">
        <v>20.755555555555556</v>
      </c>
      <c r="FO312" s="386">
        <v>80325.408245539904</v>
      </c>
      <c r="FQ312" s="236">
        <v>279.70999999999998</v>
      </c>
      <c r="FR312" s="387">
        <v>327260.69999999995</v>
      </c>
      <c r="FS312" s="388">
        <v>3.8335677625941401E-4</v>
      </c>
      <c r="FT312" s="389">
        <v>6133.7084201506241</v>
      </c>
      <c r="FV312" s="555">
        <v>0</v>
      </c>
      <c r="FW312" s="551">
        <v>0</v>
      </c>
      <c r="FX312" s="547">
        <v>1222</v>
      </c>
      <c r="FY312" s="545">
        <v>1611</v>
      </c>
      <c r="FZ312" s="555">
        <v>0</v>
      </c>
    </row>
    <row r="313" spans="1:182" x14ac:dyDescent="0.2">
      <c r="A313" s="65">
        <v>310</v>
      </c>
      <c r="B313" s="65">
        <v>626</v>
      </c>
      <c r="C313" s="66">
        <v>2326</v>
      </c>
      <c r="D313" s="67" t="s">
        <v>151</v>
      </c>
      <c r="E313" s="75"/>
      <c r="F313" s="220">
        <v>1757</v>
      </c>
      <c r="G313" s="220">
        <v>3523825.6666666665</v>
      </c>
      <c r="H313" s="214">
        <v>1.97</v>
      </c>
      <c r="I313" s="220">
        <v>1788743.9932318106</v>
      </c>
      <c r="J313" s="220">
        <v>378935.33333333331</v>
      </c>
      <c r="K313" s="209">
        <v>0</v>
      </c>
      <c r="L313" s="216">
        <v>1.65</v>
      </c>
      <c r="M313" s="220">
        <v>2951427.5888324869</v>
      </c>
      <c r="N313" s="220">
        <v>355621.62666666665</v>
      </c>
      <c r="O313" s="220">
        <v>2860.3333333333335</v>
      </c>
      <c r="P313" s="220">
        <v>3309909.5488324873</v>
      </c>
      <c r="Q313" s="221">
        <v>1883.8415189712507</v>
      </c>
      <c r="R313" s="221">
        <v>2681.4037114060652</v>
      </c>
      <c r="S313" s="221">
        <v>70.2557959086067</v>
      </c>
      <c r="T313" s="381">
        <v>1883.8415189712507</v>
      </c>
      <c r="U313" s="222">
        <v>2746.534559255173</v>
      </c>
      <c r="V313" s="222">
        <v>68.589762055720342</v>
      </c>
      <c r="W313" s="223">
        <v>518487.20567994867</v>
      </c>
      <c r="X313" s="224">
        <v>295.09801120088144</v>
      </c>
      <c r="Y313" s="225">
        <v>81.26115142242223</v>
      </c>
      <c r="Z313" s="223">
        <v>223258</v>
      </c>
      <c r="AA313" s="224">
        <v>127.06772908366534</v>
      </c>
      <c r="AB313" s="226">
        <v>86.000002515346011</v>
      </c>
      <c r="AC313" s="227">
        <v>0</v>
      </c>
      <c r="AD313" s="228">
        <v>0</v>
      </c>
      <c r="AE313" s="229">
        <v>223258</v>
      </c>
      <c r="AF313" s="230">
        <v>127.06772908366534</v>
      </c>
      <c r="AG313" s="231">
        <v>86.000002515346011</v>
      </c>
      <c r="AH313" s="223">
        <v>741745.20567994867</v>
      </c>
      <c r="AI313" s="224">
        <v>422.16574028454681</v>
      </c>
      <c r="AJ313" s="226">
        <v>86.000002515346011</v>
      </c>
      <c r="AK313" s="232">
        <v>0</v>
      </c>
      <c r="AL313" s="444">
        <v>0.97951052931132609</v>
      </c>
      <c r="AM313" s="232">
        <v>45101.901147768775</v>
      </c>
      <c r="AN313" s="232">
        <v>18.094479225953329</v>
      </c>
      <c r="AO313" s="232">
        <v>82143.792977829697</v>
      </c>
      <c r="AP313" s="223">
        <v>127245.69412559847</v>
      </c>
      <c r="AQ313" s="224">
        <v>70.2557959086067</v>
      </c>
      <c r="AR313" s="224">
        <v>0</v>
      </c>
      <c r="AS313" s="233">
        <v>0</v>
      </c>
      <c r="AT313" s="234">
        <v>127245.69412559847</v>
      </c>
      <c r="AU313" s="254"/>
      <c r="AV313" s="221">
        <v>597.02</v>
      </c>
      <c r="AW313" s="221">
        <v>1048964.1399999999</v>
      </c>
      <c r="AX313" s="271">
        <v>1.2397179339995793E-3</v>
      </c>
      <c r="AY313" s="298">
        <v>19525.557460493372</v>
      </c>
      <c r="AZ313" s="213"/>
      <c r="BA313" s="221">
        <v>64.193448769793079</v>
      </c>
      <c r="BB313" s="272">
        <v>0.28829888461817305</v>
      </c>
      <c r="BC313" s="221">
        <v>5.9927901689167635</v>
      </c>
      <c r="BD313" s="272">
        <v>0.98152540707299785</v>
      </c>
      <c r="BE313" s="221">
        <v>0.84410992705479859</v>
      </c>
      <c r="BF313" s="272">
        <v>1.8989806354707932</v>
      </c>
      <c r="BG313" s="221">
        <v>2765.6033854336624</v>
      </c>
      <c r="BH313" s="272">
        <v>-0.24938602553759651</v>
      </c>
      <c r="BI313" s="221">
        <v>0.85454773817489005</v>
      </c>
      <c r="BJ313" s="445">
        <v>0</v>
      </c>
      <c r="BL313" s="412">
        <v>398</v>
      </c>
      <c r="BM313" s="425"/>
      <c r="BN313" s="235">
        <v>1750</v>
      </c>
      <c r="BO313" s="302">
        <v>1.97</v>
      </c>
      <c r="BP313" s="232">
        <v>1.97</v>
      </c>
      <c r="BQ313" s="71">
        <v>287598793</v>
      </c>
      <c r="BR313" s="235">
        <v>1760</v>
      </c>
      <c r="BS313" s="302">
        <v>1.97</v>
      </c>
      <c r="BT313" s="232">
        <v>1.97</v>
      </c>
      <c r="BU313" s="71">
        <v>286209532</v>
      </c>
      <c r="BV313" s="235">
        <v>1770</v>
      </c>
      <c r="BW313" s="302">
        <v>1.97</v>
      </c>
      <c r="BX313" s="232">
        <v>1.97</v>
      </c>
      <c r="BY313" s="71">
        <v>298419482</v>
      </c>
      <c r="BZ313" s="463">
        <v>-55115</v>
      </c>
      <c r="CA313" s="235">
        <v>2885919</v>
      </c>
      <c r="CB313" s="235">
        <v>96501</v>
      </c>
      <c r="CC313" s="235">
        <v>-73522</v>
      </c>
      <c r="CD313" s="235">
        <v>-947</v>
      </c>
      <c r="CE313" s="235">
        <v>0</v>
      </c>
      <c r="CF313" s="235">
        <v>236916</v>
      </c>
      <c r="CG313" s="235">
        <v>31105</v>
      </c>
      <c r="CH313" s="235">
        <v>-15165</v>
      </c>
      <c r="CI313" s="235">
        <v>21503</v>
      </c>
      <c r="CJ313" s="235">
        <v>264</v>
      </c>
      <c r="CK313" s="235">
        <v>98342</v>
      </c>
      <c r="CL313" s="235">
        <v>73313</v>
      </c>
      <c r="CM313" s="235">
        <v>-1987</v>
      </c>
      <c r="CN313" s="235">
        <v>0</v>
      </c>
      <c r="CO313" s="235">
        <v>0</v>
      </c>
      <c r="CP313" s="235">
        <v>2366</v>
      </c>
      <c r="CQ313" s="235">
        <v>1308</v>
      </c>
      <c r="CR313" s="235">
        <v>-13</v>
      </c>
      <c r="CS313" s="235">
        <v>0</v>
      </c>
      <c r="CT313" s="235">
        <v>215</v>
      </c>
      <c r="CU313" s="235">
        <v>12725</v>
      </c>
      <c r="CV313" s="235">
        <v>0</v>
      </c>
      <c r="CW313" s="235">
        <v>3313728</v>
      </c>
      <c r="CX313" s="463">
        <v>-16218</v>
      </c>
      <c r="CY313" s="544">
        <v>3256514</v>
      </c>
      <c r="CZ313" s="544">
        <v>102141</v>
      </c>
      <c r="DA313" s="544">
        <v>-153638</v>
      </c>
      <c r="DB313" s="544">
        <v>-1005</v>
      </c>
      <c r="DC313" s="544">
        <v>0</v>
      </c>
      <c r="DD313" s="544">
        <v>274641</v>
      </c>
      <c r="DE313" s="544">
        <v>26011</v>
      </c>
      <c r="DF313" s="544">
        <v>-28283</v>
      </c>
      <c r="DG313" s="544">
        <v>28869</v>
      </c>
      <c r="DH313" s="544">
        <v>268</v>
      </c>
      <c r="DI313" s="544">
        <v>137890</v>
      </c>
      <c r="DJ313" s="544">
        <v>24451</v>
      </c>
      <c r="DK313" s="544">
        <v>-4811</v>
      </c>
      <c r="DL313" s="544">
        <v>0</v>
      </c>
      <c r="DM313" s="544">
        <v>0</v>
      </c>
      <c r="DN313" s="544">
        <v>3840</v>
      </c>
      <c r="DO313" s="544">
        <v>548</v>
      </c>
      <c r="DP313" s="544">
        <v>-73</v>
      </c>
      <c r="DQ313" s="544">
        <v>0</v>
      </c>
      <c r="DR313" s="544">
        <v>49</v>
      </c>
      <c r="DS313" s="544">
        <v>3981</v>
      </c>
      <c r="DT313" s="544">
        <v>0</v>
      </c>
      <c r="DU313" s="544">
        <v>3655175</v>
      </c>
      <c r="DV313" s="463">
        <v>-24573</v>
      </c>
      <c r="DW313" s="235">
        <v>3064248</v>
      </c>
      <c r="DX313" s="235">
        <v>67514</v>
      </c>
      <c r="DY313" s="235">
        <v>-97686</v>
      </c>
      <c r="DZ313" s="235">
        <v>-1290</v>
      </c>
      <c r="EA313" s="235">
        <v>0</v>
      </c>
      <c r="EB313" s="235">
        <v>269793</v>
      </c>
      <c r="EC313" s="235">
        <v>17880</v>
      </c>
      <c r="ED313" s="235">
        <v>-17081</v>
      </c>
      <c r="EE313" s="235">
        <v>16794</v>
      </c>
      <c r="EF313" s="235">
        <v>219</v>
      </c>
      <c r="EG313" s="235">
        <v>118352</v>
      </c>
      <c r="EH313" s="235">
        <v>45209</v>
      </c>
      <c r="EI313" s="235">
        <v>-18014</v>
      </c>
      <c r="EJ313" s="235">
        <v>0</v>
      </c>
      <c r="EK313" s="235">
        <v>0</v>
      </c>
      <c r="EL313" s="235">
        <v>1241</v>
      </c>
      <c r="EM313" s="235">
        <v>317</v>
      </c>
      <c r="EN313" s="235">
        <v>-32</v>
      </c>
      <c r="EO313" s="235">
        <v>0</v>
      </c>
      <c r="EP313" s="235">
        <v>0</v>
      </c>
      <c r="EQ313" s="235">
        <v>4896</v>
      </c>
      <c r="ER313" s="235">
        <v>0</v>
      </c>
      <c r="ES313" s="235">
        <v>3447787</v>
      </c>
      <c r="ET313" s="254"/>
      <c r="EU313" s="254"/>
      <c r="EV313" s="254"/>
      <c r="EW313" s="254"/>
      <c r="EY313" s="397">
        <v>58.278628766969369</v>
      </c>
      <c r="EZ313" s="226">
        <v>0.14390116292666488</v>
      </c>
      <c r="FA313" s="397">
        <v>17.306785227273295</v>
      </c>
      <c r="FB313" s="226">
        <v>1.5685009678743731</v>
      </c>
      <c r="FC313" s="221">
        <v>0.60936932671170907</v>
      </c>
      <c r="FD313" s="226">
        <v>1.5391596488582362</v>
      </c>
      <c r="FE313" s="221">
        <v>2664.9899106926423</v>
      </c>
      <c r="FF313" s="226">
        <v>-0.30236119646538823</v>
      </c>
      <c r="FG313" s="221">
        <v>0.88848074403116561</v>
      </c>
      <c r="FH313" s="226">
        <v>0</v>
      </c>
      <c r="FI313" s="232"/>
      <c r="FJ313" s="393">
        <v>398</v>
      </c>
      <c r="FK313" s="430"/>
      <c r="FL313" s="468">
        <v>0.97784090909090904</v>
      </c>
      <c r="FM313" s="469">
        <v>45756.143952548751</v>
      </c>
      <c r="FN313" s="472">
        <v>18.063636363636363</v>
      </c>
      <c r="FO313" s="386">
        <v>83548.473514386351</v>
      </c>
      <c r="FQ313" s="236">
        <v>596.96</v>
      </c>
      <c r="FR313" s="387">
        <v>1050649.6000000001</v>
      </c>
      <c r="FS313" s="388">
        <v>1.2307424742238923E-3</v>
      </c>
      <c r="FT313" s="389">
        <v>19691.879587582276</v>
      </c>
      <c r="FV313" s="555">
        <v>0</v>
      </c>
      <c r="FW313" s="551">
        <v>0</v>
      </c>
      <c r="FX313" s="547">
        <v>8581</v>
      </c>
      <c r="FY313" s="545">
        <v>10137</v>
      </c>
      <c r="FZ313" s="555">
        <v>0</v>
      </c>
    </row>
    <row r="314" spans="1:182" x14ac:dyDescent="0.2">
      <c r="A314" s="65">
        <v>311</v>
      </c>
      <c r="B314" s="65">
        <v>990</v>
      </c>
      <c r="C314" s="66">
        <v>4520</v>
      </c>
      <c r="D314" s="67" t="s">
        <v>247</v>
      </c>
      <c r="E314" s="75"/>
      <c r="F314" s="220">
        <v>218.66666666666666</v>
      </c>
      <c r="G314" s="220">
        <v>235862.33333333334</v>
      </c>
      <c r="H314" s="214">
        <v>0.9</v>
      </c>
      <c r="I314" s="220">
        <v>262069.25925925924</v>
      </c>
      <c r="J314" s="220">
        <v>43574</v>
      </c>
      <c r="K314" s="209">
        <v>0</v>
      </c>
      <c r="L314" s="216">
        <v>1.65</v>
      </c>
      <c r="M314" s="220">
        <v>432414.27777777769</v>
      </c>
      <c r="N314" s="220">
        <v>51092.43</v>
      </c>
      <c r="O314" s="220">
        <v>187.66666666666666</v>
      </c>
      <c r="P314" s="220">
        <v>483694.37444444443</v>
      </c>
      <c r="Q314" s="221">
        <v>2212.016956300813</v>
      </c>
      <c r="R314" s="221">
        <v>2681.4037114060652</v>
      </c>
      <c r="S314" s="221">
        <v>82.494737621619947</v>
      </c>
      <c r="T314" s="381">
        <v>2212.016956300813</v>
      </c>
      <c r="U314" s="222">
        <v>2746.534559255173</v>
      </c>
      <c r="V314" s="222">
        <v>80.538471611319721</v>
      </c>
      <c r="W314" s="223">
        <v>37976.517733048953</v>
      </c>
      <c r="X314" s="224">
        <v>173.6730993889434</v>
      </c>
      <c r="Y314" s="225">
        <v>88.971684701620575</v>
      </c>
      <c r="Z314" s="223">
        <v>0</v>
      </c>
      <c r="AA314" s="224">
        <v>0</v>
      </c>
      <c r="AB314" s="226">
        <v>88.971684701620575</v>
      </c>
      <c r="AC314" s="227">
        <v>0</v>
      </c>
      <c r="AD314" s="228">
        <v>0</v>
      </c>
      <c r="AE314" s="229">
        <v>0</v>
      </c>
      <c r="AF314" s="230">
        <v>0</v>
      </c>
      <c r="AG314" s="231">
        <v>88.971684701620575</v>
      </c>
      <c r="AH314" s="223">
        <v>37976.517733048953</v>
      </c>
      <c r="AI314" s="224">
        <v>173.6730993889434</v>
      </c>
      <c r="AJ314" s="226">
        <v>88.971684701620575</v>
      </c>
      <c r="AK314" s="232">
        <v>0</v>
      </c>
      <c r="AL314" s="444">
        <v>0.6722560975609756</v>
      </c>
      <c r="AM314" s="232">
        <v>1153.069380588965</v>
      </c>
      <c r="AN314" s="232">
        <v>21.512195121951219</v>
      </c>
      <c r="AO314" s="232">
        <v>16237.252313861456</v>
      </c>
      <c r="AP314" s="223">
        <v>17390.32169445042</v>
      </c>
      <c r="AQ314" s="224">
        <v>82.494737621619947</v>
      </c>
      <c r="AR314" s="224">
        <v>0</v>
      </c>
      <c r="AS314" s="233">
        <v>0</v>
      </c>
      <c r="AT314" s="234">
        <v>17390.32169445042</v>
      </c>
      <c r="AU314" s="254"/>
      <c r="AV314" s="221">
        <v>258.83</v>
      </c>
      <c r="AW314" s="221">
        <v>56597.493333333325</v>
      </c>
      <c r="AX314" s="271">
        <v>6.6889729428457824E-5</v>
      </c>
      <c r="AY314" s="298">
        <v>1053.5132384982107</v>
      </c>
      <c r="AZ314" s="213"/>
      <c r="BA314" s="221">
        <v>203.57187409672929</v>
      </c>
      <c r="BB314" s="272">
        <v>3.6215749030025211</v>
      </c>
      <c r="BC314" s="221">
        <v>-17.771493298379678</v>
      </c>
      <c r="BD314" s="272">
        <v>-1.3257394427055598</v>
      </c>
      <c r="BE314" s="221">
        <v>-0.28074284133681521</v>
      </c>
      <c r="BF314" s="272">
        <v>-0.68276875275234006</v>
      </c>
      <c r="BG314" s="221">
        <v>9794.7513052543509</v>
      </c>
      <c r="BH314" s="272">
        <v>1.7615410525952919</v>
      </c>
      <c r="BI314" s="221">
        <v>-3.7118586262667674E-2</v>
      </c>
      <c r="BJ314" s="445">
        <v>0</v>
      </c>
      <c r="BL314" s="412">
        <v>0</v>
      </c>
      <c r="BM314" s="425"/>
      <c r="BN314" s="235">
        <v>218</v>
      </c>
      <c r="BO314" s="302">
        <v>0.9</v>
      </c>
      <c r="BP314" s="232">
        <v>0.9</v>
      </c>
      <c r="BQ314" s="71">
        <v>37380600</v>
      </c>
      <c r="BR314" s="235">
        <v>220</v>
      </c>
      <c r="BS314" s="302">
        <v>0.9</v>
      </c>
      <c r="BT314" s="232">
        <v>0.9</v>
      </c>
      <c r="BU314" s="71">
        <v>48562920</v>
      </c>
      <c r="BV314" s="235">
        <v>223</v>
      </c>
      <c r="BW314" s="302">
        <v>0.9</v>
      </c>
      <c r="BX314" s="232">
        <v>0.9</v>
      </c>
      <c r="BY314" s="71">
        <v>52883140</v>
      </c>
      <c r="BZ314" s="463">
        <v>-5381</v>
      </c>
      <c r="CA314" s="235">
        <v>218649</v>
      </c>
      <c r="CB314" s="235">
        <v>602</v>
      </c>
      <c r="CC314" s="235">
        <v>-123</v>
      </c>
      <c r="CD314" s="235">
        <v>0</v>
      </c>
      <c r="CE314" s="235">
        <v>0</v>
      </c>
      <c r="CF314" s="235">
        <v>13568</v>
      </c>
      <c r="CG314" s="235">
        <v>177</v>
      </c>
      <c r="CH314" s="235">
        <v>-153</v>
      </c>
      <c r="CI314" s="235">
        <v>-209</v>
      </c>
      <c r="CJ314" s="235">
        <v>0</v>
      </c>
      <c r="CK314" s="235">
        <v>-5001</v>
      </c>
      <c r="CL314" s="235">
        <v>1045</v>
      </c>
      <c r="CM314" s="235">
        <v>0</v>
      </c>
      <c r="CN314" s="235">
        <v>0</v>
      </c>
      <c r="CO314" s="235">
        <v>0</v>
      </c>
      <c r="CP314" s="235">
        <v>232</v>
      </c>
      <c r="CQ314" s="235">
        <v>0</v>
      </c>
      <c r="CR314" s="235">
        <v>0</v>
      </c>
      <c r="CS314" s="235">
        <v>0</v>
      </c>
      <c r="CT314" s="235">
        <v>0</v>
      </c>
      <c r="CU314" s="235">
        <v>0</v>
      </c>
      <c r="CV314" s="235">
        <v>0</v>
      </c>
      <c r="CW314" s="235">
        <v>223406</v>
      </c>
      <c r="CX314" s="463">
        <v>-757</v>
      </c>
      <c r="CY314" s="544">
        <v>214125</v>
      </c>
      <c r="CZ314" s="544">
        <v>634</v>
      </c>
      <c r="DA314" s="544">
        <v>-2887</v>
      </c>
      <c r="DB314" s="544">
        <v>0</v>
      </c>
      <c r="DC314" s="544">
        <v>0</v>
      </c>
      <c r="DD314" s="544">
        <v>18204</v>
      </c>
      <c r="DE314" s="544">
        <v>208</v>
      </c>
      <c r="DF314" s="544">
        <v>-389</v>
      </c>
      <c r="DG314" s="544">
        <v>-129</v>
      </c>
      <c r="DH314" s="544">
        <v>0</v>
      </c>
      <c r="DI314" s="544">
        <v>19098</v>
      </c>
      <c r="DJ314" s="544">
        <v>657</v>
      </c>
      <c r="DK314" s="544">
        <v>0</v>
      </c>
      <c r="DL314" s="544">
        <v>0</v>
      </c>
      <c r="DM314" s="544">
        <v>0</v>
      </c>
      <c r="DN314" s="544">
        <v>-28</v>
      </c>
      <c r="DO314" s="544">
        <v>11</v>
      </c>
      <c r="DP314" s="544">
        <v>0</v>
      </c>
      <c r="DQ314" s="544">
        <v>0</v>
      </c>
      <c r="DR314" s="544">
        <v>0</v>
      </c>
      <c r="DS314" s="544">
        <v>0</v>
      </c>
      <c r="DT314" s="544">
        <v>0</v>
      </c>
      <c r="DU314" s="544">
        <v>248747</v>
      </c>
      <c r="DV314" s="463">
        <v>-1257</v>
      </c>
      <c r="DW314" s="235">
        <v>232107</v>
      </c>
      <c r="DX314" s="235">
        <v>1310</v>
      </c>
      <c r="DY314" s="235">
        <v>-5893</v>
      </c>
      <c r="DZ314" s="235">
        <v>0</v>
      </c>
      <c r="EA314" s="235">
        <v>0</v>
      </c>
      <c r="EB314" s="235">
        <v>20184</v>
      </c>
      <c r="EC314" s="235">
        <v>113</v>
      </c>
      <c r="ED314" s="235">
        <v>-624</v>
      </c>
      <c r="EE314" s="235">
        <v>0</v>
      </c>
      <c r="EF314" s="235">
        <v>0</v>
      </c>
      <c r="EG314" s="235">
        <v>21225</v>
      </c>
      <c r="EH314" s="235">
        <v>465</v>
      </c>
      <c r="EI314" s="235">
        <v>0</v>
      </c>
      <c r="EJ314" s="235">
        <v>0</v>
      </c>
      <c r="EK314" s="235">
        <v>0</v>
      </c>
      <c r="EL314" s="235">
        <v>120</v>
      </c>
      <c r="EM314" s="235">
        <v>11</v>
      </c>
      <c r="EN314" s="235">
        <v>0</v>
      </c>
      <c r="EO314" s="235">
        <v>0</v>
      </c>
      <c r="EP314" s="235">
        <v>0</v>
      </c>
      <c r="EQ314" s="235">
        <v>39</v>
      </c>
      <c r="ER314" s="235">
        <v>0</v>
      </c>
      <c r="ES314" s="235">
        <v>267800</v>
      </c>
      <c r="ET314" s="254"/>
      <c r="EU314" s="254"/>
      <c r="EV314" s="254"/>
      <c r="EW314" s="254"/>
      <c r="EY314" s="397">
        <v>183.05770838946327</v>
      </c>
      <c r="EZ314" s="226">
        <v>3.0844268564448751</v>
      </c>
      <c r="FA314" s="397">
        <v>-20.450190407421214</v>
      </c>
      <c r="FB314" s="226">
        <v>-1.0767293005022311</v>
      </c>
      <c r="FC314" s="221">
        <v>-0.35207685854803944</v>
      </c>
      <c r="FD314" s="226">
        <v>-0.8493336508766659</v>
      </c>
      <c r="FE314" s="221">
        <v>9629.726723658594</v>
      </c>
      <c r="FF314" s="226">
        <v>1.6827813095770674</v>
      </c>
      <c r="FG314" s="221">
        <v>-0.1311043511277723</v>
      </c>
      <c r="FH314" s="226">
        <v>0</v>
      </c>
      <c r="FI314" s="232"/>
      <c r="FJ314" s="393">
        <v>0</v>
      </c>
      <c r="FK314" s="430"/>
      <c r="FL314" s="468">
        <v>0.66717095310136154</v>
      </c>
      <c r="FM314" s="469">
        <v>1213.5935116678813</v>
      </c>
      <c r="FN314" s="472">
        <v>21.349470499243569</v>
      </c>
      <c r="FO314" s="386">
        <v>16156.576075307454</v>
      </c>
      <c r="FQ314" s="236">
        <v>317.94</v>
      </c>
      <c r="FR314" s="387">
        <v>70052.78</v>
      </c>
      <c r="FS314" s="388">
        <v>8.2060595448246479E-5</v>
      </c>
      <c r="FT314" s="389">
        <v>1312.9695271719436</v>
      </c>
      <c r="FV314" s="555">
        <v>0</v>
      </c>
      <c r="FW314" s="551">
        <v>0</v>
      </c>
      <c r="FX314" s="547">
        <v>563</v>
      </c>
      <c r="FY314" s="545">
        <v>408</v>
      </c>
      <c r="FZ314" s="555">
        <v>0</v>
      </c>
    </row>
    <row r="315" spans="1:182" x14ac:dyDescent="0.2">
      <c r="A315" s="65">
        <v>312</v>
      </c>
      <c r="B315" s="65">
        <v>991</v>
      </c>
      <c r="C315" s="66">
        <v>4521</v>
      </c>
      <c r="D315" s="67" t="s">
        <v>248</v>
      </c>
      <c r="E315" s="75"/>
      <c r="F315" s="220">
        <v>605</v>
      </c>
      <c r="G315" s="220">
        <v>1081744.3333333333</v>
      </c>
      <c r="H315" s="214">
        <v>1.63</v>
      </c>
      <c r="I315" s="220">
        <v>663646.83026584878</v>
      </c>
      <c r="J315" s="220">
        <v>113366.33333333333</v>
      </c>
      <c r="K315" s="209">
        <v>0</v>
      </c>
      <c r="L315" s="216">
        <v>1.65</v>
      </c>
      <c r="M315" s="220">
        <v>1095017.2699386503</v>
      </c>
      <c r="N315" s="220">
        <v>112665.69666666666</v>
      </c>
      <c r="O315" s="220">
        <v>150</v>
      </c>
      <c r="P315" s="220">
        <v>1207832.9666053171</v>
      </c>
      <c r="Q315" s="221">
        <v>1996.4181266203589</v>
      </c>
      <c r="R315" s="221">
        <v>2681.4037114060652</v>
      </c>
      <c r="S315" s="221">
        <v>74.454216577983487</v>
      </c>
      <c r="T315" s="381">
        <v>1996.4181266203589</v>
      </c>
      <c r="U315" s="222">
        <v>2746.534559255173</v>
      </c>
      <c r="V315" s="222">
        <v>72.688622099907718</v>
      </c>
      <c r="W315" s="223">
        <v>153334.02315428029</v>
      </c>
      <c r="X315" s="224">
        <v>253.44466637071122</v>
      </c>
      <c r="Y315" s="225">
        <v>83.906156444129593</v>
      </c>
      <c r="Z315" s="223">
        <v>33967</v>
      </c>
      <c r="AA315" s="224">
        <v>56.143801652892563</v>
      </c>
      <c r="AB315" s="226">
        <v>85.999977729379182</v>
      </c>
      <c r="AC315" s="227">
        <v>0</v>
      </c>
      <c r="AD315" s="228">
        <v>0</v>
      </c>
      <c r="AE315" s="229">
        <v>33967</v>
      </c>
      <c r="AF315" s="230">
        <v>56.143801652892563</v>
      </c>
      <c r="AG315" s="231">
        <v>85.999977729379182</v>
      </c>
      <c r="AH315" s="223">
        <v>187301.02315428029</v>
      </c>
      <c r="AI315" s="224">
        <v>309.58846802360381</v>
      </c>
      <c r="AJ315" s="226">
        <v>85.999977729379182</v>
      </c>
      <c r="AK315" s="232">
        <v>0</v>
      </c>
      <c r="AL315" s="444">
        <v>0.50743801652892562</v>
      </c>
      <c r="AM315" s="232">
        <v>0</v>
      </c>
      <c r="AN315" s="232">
        <v>13.585123966942149</v>
      </c>
      <c r="AO315" s="232">
        <v>6330.788122912606</v>
      </c>
      <c r="AP315" s="223">
        <v>6330.788122912606</v>
      </c>
      <c r="AQ315" s="224">
        <v>74.454216577983487</v>
      </c>
      <c r="AR315" s="224">
        <v>0</v>
      </c>
      <c r="AS315" s="233">
        <v>0</v>
      </c>
      <c r="AT315" s="234">
        <v>6330.788122912606</v>
      </c>
      <c r="AU315" s="254"/>
      <c r="AV315" s="221">
        <v>344.14</v>
      </c>
      <c r="AW315" s="221">
        <v>208204.69999999998</v>
      </c>
      <c r="AX315" s="271">
        <v>2.4606665823009182E-4</v>
      </c>
      <c r="AY315" s="298">
        <v>3875.5498671239461</v>
      </c>
      <c r="AZ315" s="213"/>
      <c r="BA315" s="221">
        <v>54.344714772040639</v>
      </c>
      <c r="BB315" s="272">
        <v>5.2763515574149392E-2</v>
      </c>
      <c r="BC315" s="221">
        <v>-4.6686331422826655</v>
      </c>
      <c r="BD315" s="272">
        <v>-5.358795068475037E-2</v>
      </c>
      <c r="BE315" s="221">
        <v>0.19825141498715379</v>
      </c>
      <c r="BF315" s="272">
        <v>0.41661346239305436</v>
      </c>
      <c r="BG315" s="221">
        <v>2962.4491529479533</v>
      </c>
      <c r="BH315" s="272">
        <v>-0.19307159189278048</v>
      </c>
      <c r="BI315" s="221">
        <v>0.15221515479380845</v>
      </c>
      <c r="BJ315" s="445">
        <v>0</v>
      </c>
      <c r="BL315" s="412">
        <v>57.11</v>
      </c>
      <c r="BM315" s="425"/>
      <c r="BN315" s="235">
        <v>607</v>
      </c>
      <c r="BO315" s="302">
        <v>1.63</v>
      </c>
      <c r="BP315" s="232">
        <v>1.63</v>
      </c>
      <c r="BQ315" s="71">
        <v>89143320</v>
      </c>
      <c r="BR315" s="235">
        <v>609</v>
      </c>
      <c r="BS315" s="302">
        <v>1.63</v>
      </c>
      <c r="BT315" s="232">
        <v>1.63</v>
      </c>
      <c r="BU315" s="71">
        <v>92835630</v>
      </c>
      <c r="BV315" s="235">
        <v>612</v>
      </c>
      <c r="BW315" s="302">
        <v>1.63</v>
      </c>
      <c r="BX315" s="232">
        <v>1.63</v>
      </c>
      <c r="BY315" s="71">
        <v>94548500</v>
      </c>
      <c r="BZ315" s="463">
        <v>-17680</v>
      </c>
      <c r="CA315" s="235">
        <v>1003262</v>
      </c>
      <c r="CB315" s="235">
        <v>4962</v>
      </c>
      <c r="CC315" s="235">
        <v>-24954</v>
      </c>
      <c r="CD315" s="235">
        <v>0</v>
      </c>
      <c r="CE315" s="235">
        <v>0</v>
      </c>
      <c r="CF315" s="235">
        <v>88549</v>
      </c>
      <c r="CG315" s="235">
        <v>2966</v>
      </c>
      <c r="CH315" s="235">
        <v>-5398</v>
      </c>
      <c r="CI315" s="235">
        <v>13234</v>
      </c>
      <c r="CJ315" s="235">
        <v>0</v>
      </c>
      <c r="CK315" s="235">
        <v>17261</v>
      </c>
      <c r="CL315" s="235">
        <v>4461</v>
      </c>
      <c r="CM315" s="235">
        <v>0</v>
      </c>
      <c r="CN315" s="235">
        <v>0</v>
      </c>
      <c r="CO315" s="235">
        <v>0</v>
      </c>
      <c r="CP315" s="235">
        <v>1391</v>
      </c>
      <c r="CQ315" s="235">
        <v>34</v>
      </c>
      <c r="CR315" s="235">
        <v>0</v>
      </c>
      <c r="CS315" s="235">
        <v>0</v>
      </c>
      <c r="CT315" s="235">
        <v>0</v>
      </c>
      <c r="CU315" s="235">
        <v>374</v>
      </c>
      <c r="CV315" s="235">
        <v>0</v>
      </c>
      <c r="CW315" s="235">
        <v>1088462</v>
      </c>
      <c r="CX315" s="463">
        <v>-3424</v>
      </c>
      <c r="CY315" s="544">
        <v>1007894</v>
      </c>
      <c r="CZ315" s="544">
        <v>3558</v>
      </c>
      <c r="DA315" s="544">
        <v>-11171</v>
      </c>
      <c r="DB315" s="544">
        <v>0</v>
      </c>
      <c r="DC315" s="544">
        <v>0</v>
      </c>
      <c r="DD315" s="544">
        <v>79927</v>
      </c>
      <c r="DE315" s="544">
        <v>2430</v>
      </c>
      <c r="DF315" s="544">
        <v>-1664</v>
      </c>
      <c r="DG315" s="544">
        <v>-4527</v>
      </c>
      <c r="DH315" s="544">
        <v>0</v>
      </c>
      <c r="DI315" s="544">
        <v>-3490</v>
      </c>
      <c r="DJ315" s="544">
        <v>1936</v>
      </c>
      <c r="DK315" s="544">
        <v>-2450</v>
      </c>
      <c r="DL315" s="544">
        <v>0</v>
      </c>
      <c r="DM315" s="544">
        <v>0</v>
      </c>
      <c r="DN315" s="544">
        <v>309</v>
      </c>
      <c r="DO315" s="544">
        <v>0</v>
      </c>
      <c r="DP315" s="544">
        <v>-7</v>
      </c>
      <c r="DQ315" s="544">
        <v>0</v>
      </c>
      <c r="DR315" s="544">
        <v>0</v>
      </c>
      <c r="DS315" s="544">
        <v>4133</v>
      </c>
      <c r="DT315" s="544">
        <v>0</v>
      </c>
      <c r="DU315" s="544">
        <v>1073454</v>
      </c>
      <c r="DV315" s="463">
        <v>-4168</v>
      </c>
      <c r="DW315" s="235">
        <v>1103084</v>
      </c>
      <c r="DX315" s="235">
        <v>3501</v>
      </c>
      <c r="DY315" s="235">
        <v>-34318</v>
      </c>
      <c r="DZ315" s="235">
        <v>0</v>
      </c>
      <c r="EA315" s="235">
        <v>0</v>
      </c>
      <c r="EB315" s="235">
        <v>148683</v>
      </c>
      <c r="EC315" s="235">
        <v>1857</v>
      </c>
      <c r="ED315" s="235">
        <v>-8669</v>
      </c>
      <c r="EE315" s="235">
        <v>-854</v>
      </c>
      <c r="EF315" s="235">
        <v>27</v>
      </c>
      <c r="EG315" s="235">
        <v>12398</v>
      </c>
      <c r="EH315" s="235">
        <v>8151</v>
      </c>
      <c r="EI315" s="235">
        <v>-111</v>
      </c>
      <c r="EJ315" s="235">
        <v>0</v>
      </c>
      <c r="EK315" s="235">
        <v>0</v>
      </c>
      <c r="EL315" s="235">
        <v>197</v>
      </c>
      <c r="EM315" s="235">
        <v>0</v>
      </c>
      <c r="EN315" s="235">
        <v>0</v>
      </c>
      <c r="EO315" s="235">
        <v>0</v>
      </c>
      <c r="EP315" s="235">
        <v>0</v>
      </c>
      <c r="EQ315" s="235">
        <v>5149</v>
      </c>
      <c r="ER315" s="235">
        <v>0</v>
      </c>
      <c r="ES315" s="235">
        <v>1234927</v>
      </c>
      <c r="ET315" s="254"/>
      <c r="EU315" s="254"/>
      <c r="EV315" s="254"/>
      <c r="EW315" s="254"/>
      <c r="EY315" s="397">
        <v>43.436967499363618</v>
      </c>
      <c r="EZ315" s="226">
        <v>-0.20585527400109538</v>
      </c>
      <c r="FA315" s="397">
        <v>-4.9929004488795163</v>
      </c>
      <c r="FB315" s="226">
        <v>6.1988360362415897E-3</v>
      </c>
      <c r="FC315" s="221">
        <v>0.19095791144646282</v>
      </c>
      <c r="FD315" s="226">
        <v>0.499712119484927</v>
      </c>
      <c r="FE315" s="221">
        <v>3023.784174252391</v>
      </c>
      <c r="FF315" s="226">
        <v>-0.2000949138126572</v>
      </c>
      <c r="FG315" s="221">
        <v>0.12503764883318261</v>
      </c>
      <c r="FH315" s="226">
        <v>0</v>
      </c>
      <c r="FI315" s="232"/>
      <c r="FJ315" s="393">
        <v>60.7</v>
      </c>
      <c r="FK315" s="430"/>
      <c r="FL315" s="468">
        <v>0.50382932166301964</v>
      </c>
      <c r="FM315" s="469">
        <v>0</v>
      </c>
      <c r="FN315" s="472">
        <v>13.48851203501094</v>
      </c>
      <c r="FO315" s="386">
        <v>6987.7003898527337</v>
      </c>
      <c r="FQ315" s="236">
        <v>287.44</v>
      </c>
      <c r="FR315" s="387">
        <v>175146.77333333335</v>
      </c>
      <c r="FS315" s="388">
        <v>2.0516885283599582E-4</v>
      </c>
      <c r="FT315" s="389">
        <v>3282.7016453759329</v>
      </c>
      <c r="FV315" s="555">
        <v>0</v>
      </c>
      <c r="FW315" s="551">
        <v>0</v>
      </c>
      <c r="FX315" s="547">
        <v>450</v>
      </c>
      <c r="FY315" s="545">
        <v>637</v>
      </c>
      <c r="FZ315" s="555">
        <v>0</v>
      </c>
    </row>
    <row r="316" spans="1:182" x14ac:dyDescent="0.2">
      <c r="A316" s="65">
        <v>313</v>
      </c>
      <c r="B316" s="65">
        <v>754</v>
      </c>
      <c r="C316" s="66">
        <v>5524</v>
      </c>
      <c r="D316" s="67" t="s">
        <v>307</v>
      </c>
      <c r="E316" s="75"/>
      <c r="F316" s="220">
        <v>1045.3333333333333</v>
      </c>
      <c r="G316" s="220">
        <v>2251987.6666666665</v>
      </c>
      <c r="H316" s="214">
        <v>1.6499999999999997</v>
      </c>
      <c r="I316" s="220">
        <v>1364841.0101010101</v>
      </c>
      <c r="J316" s="220">
        <v>224148.66666666666</v>
      </c>
      <c r="K316" s="209">
        <v>0</v>
      </c>
      <c r="L316" s="216">
        <v>1.65</v>
      </c>
      <c r="M316" s="220">
        <v>2251987.6666666665</v>
      </c>
      <c r="N316" s="220">
        <v>228491.02666666664</v>
      </c>
      <c r="O316" s="220">
        <v>561.33333333333337</v>
      </c>
      <c r="P316" s="220">
        <v>2481040.0266666668</v>
      </c>
      <c r="Q316" s="221">
        <v>2373.4439030612248</v>
      </c>
      <c r="R316" s="221">
        <v>2681.4037114060652</v>
      </c>
      <c r="S316" s="221">
        <v>88.51497791866062</v>
      </c>
      <c r="T316" s="381">
        <v>2373.4439030612248</v>
      </c>
      <c r="U316" s="222">
        <v>2746.534559255173</v>
      </c>
      <c r="V316" s="222">
        <v>86.415948966062672</v>
      </c>
      <c r="W316" s="223">
        <v>119110.64160622835</v>
      </c>
      <c r="X316" s="224">
        <v>113.94512908759091</v>
      </c>
      <c r="Y316" s="225">
        <v>92.764436088756185</v>
      </c>
      <c r="Z316" s="223">
        <v>0</v>
      </c>
      <c r="AA316" s="224">
        <v>0</v>
      </c>
      <c r="AB316" s="226">
        <v>92.764436088756185</v>
      </c>
      <c r="AC316" s="227">
        <v>0</v>
      </c>
      <c r="AD316" s="228">
        <v>0</v>
      </c>
      <c r="AE316" s="229">
        <v>0</v>
      </c>
      <c r="AF316" s="230">
        <v>0</v>
      </c>
      <c r="AG316" s="231">
        <v>92.764436088756185</v>
      </c>
      <c r="AH316" s="223">
        <v>119110.64160622835</v>
      </c>
      <c r="AI316" s="224">
        <v>113.94512908759091</v>
      </c>
      <c r="AJ316" s="226">
        <v>92.764436088756185</v>
      </c>
      <c r="AK316" s="232">
        <v>0</v>
      </c>
      <c r="AL316" s="444">
        <v>0.66581632653061229</v>
      </c>
      <c r="AM316" s="232">
        <v>5065.3592084369275</v>
      </c>
      <c r="AN316" s="232">
        <v>23.036670918367349</v>
      </c>
      <c r="AO316" s="232">
        <v>90446.065231340792</v>
      </c>
      <c r="AP316" s="223">
        <v>95511.424439777722</v>
      </c>
      <c r="AQ316" s="224">
        <v>88.51497791866062</v>
      </c>
      <c r="AR316" s="224">
        <v>0</v>
      </c>
      <c r="AS316" s="233">
        <v>0</v>
      </c>
      <c r="AT316" s="234">
        <v>95511.424439777722</v>
      </c>
      <c r="AU316" s="254"/>
      <c r="AV316" s="221">
        <v>312.77999999999997</v>
      </c>
      <c r="AW316" s="221">
        <v>326959.35999999993</v>
      </c>
      <c r="AX316" s="271">
        <v>3.8641681524120033E-4</v>
      </c>
      <c r="AY316" s="298">
        <v>6086.0648400489054</v>
      </c>
      <c r="AZ316" s="213"/>
      <c r="BA316" s="221">
        <v>4.4959098681634835</v>
      </c>
      <c r="BB316" s="272">
        <v>-1.1393853090481489</v>
      </c>
      <c r="BC316" s="221">
        <v>-3.2836182865671826</v>
      </c>
      <c r="BD316" s="272">
        <v>8.0882591943270354E-2</v>
      </c>
      <c r="BE316" s="221">
        <v>-0.32436439688462876</v>
      </c>
      <c r="BF316" s="272">
        <v>-0.78288845509342075</v>
      </c>
      <c r="BG316" s="221">
        <v>3643.3926555877792</v>
      </c>
      <c r="BH316" s="272">
        <v>1.7354805655853064E-3</v>
      </c>
      <c r="BI316" s="221">
        <v>-0.46078166319097119</v>
      </c>
      <c r="BJ316" s="445">
        <v>0</v>
      </c>
      <c r="BL316" s="412">
        <v>0</v>
      </c>
      <c r="BM316" s="425"/>
      <c r="BN316" s="235">
        <v>1050</v>
      </c>
      <c r="BO316" s="302">
        <v>1.65</v>
      </c>
      <c r="BP316" s="232">
        <v>1.65</v>
      </c>
      <c r="BQ316" s="71">
        <v>175066370</v>
      </c>
      <c r="BR316" s="235">
        <v>1048</v>
      </c>
      <c r="BS316" s="302">
        <v>1.65</v>
      </c>
      <c r="BT316" s="232">
        <v>1.65</v>
      </c>
      <c r="BU316" s="71">
        <v>202437030</v>
      </c>
      <c r="BV316" s="235">
        <v>1045</v>
      </c>
      <c r="BW316" s="302">
        <v>1.65</v>
      </c>
      <c r="BX316" s="232">
        <v>1.65</v>
      </c>
      <c r="BY316" s="71">
        <v>206592530</v>
      </c>
      <c r="BZ316" s="463">
        <v>-14915</v>
      </c>
      <c r="CA316" s="235">
        <v>1955130</v>
      </c>
      <c r="CB316" s="235">
        <v>13011</v>
      </c>
      <c r="CC316" s="235">
        <v>-202541</v>
      </c>
      <c r="CD316" s="235">
        <v>-1388</v>
      </c>
      <c r="CE316" s="235">
        <v>0</v>
      </c>
      <c r="CF316" s="235">
        <v>234857</v>
      </c>
      <c r="CG316" s="235">
        <v>3811</v>
      </c>
      <c r="CH316" s="235">
        <v>-32108</v>
      </c>
      <c r="CI316" s="235">
        <v>44181</v>
      </c>
      <c r="CJ316" s="235">
        <v>349</v>
      </c>
      <c r="CK316" s="235">
        <v>94763</v>
      </c>
      <c r="CL316" s="235">
        <v>14140</v>
      </c>
      <c r="CM316" s="235">
        <v>-388</v>
      </c>
      <c r="CN316" s="235">
        <v>0</v>
      </c>
      <c r="CO316" s="235">
        <v>0</v>
      </c>
      <c r="CP316" s="235">
        <v>2000</v>
      </c>
      <c r="CQ316" s="235">
        <v>1206</v>
      </c>
      <c r="CR316" s="235">
        <v>-12</v>
      </c>
      <c r="CS316" s="235">
        <v>0</v>
      </c>
      <c r="CT316" s="235">
        <v>40</v>
      </c>
      <c r="CU316" s="235">
        <v>3456</v>
      </c>
      <c r="CV316" s="235">
        <v>0</v>
      </c>
      <c r="CW316" s="235">
        <v>2115592</v>
      </c>
      <c r="CX316" s="463">
        <v>-9130</v>
      </c>
      <c r="CY316" s="544">
        <v>1988432</v>
      </c>
      <c r="CZ316" s="544">
        <v>33436</v>
      </c>
      <c r="DA316" s="544">
        <v>-54639</v>
      </c>
      <c r="DB316" s="544">
        <v>-2071</v>
      </c>
      <c r="DC316" s="544">
        <v>0</v>
      </c>
      <c r="DD316" s="544">
        <v>211940</v>
      </c>
      <c r="DE316" s="544">
        <v>4119</v>
      </c>
      <c r="DF316" s="544">
        <v>-14171</v>
      </c>
      <c r="DG316" s="544">
        <v>64875</v>
      </c>
      <c r="DH316" s="544">
        <v>411</v>
      </c>
      <c r="DI316" s="544">
        <v>60818</v>
      </c>
      <c r="DJ316" s="544">
        <v>2218</v>
      </c>
      <c r="DK316" s="544">
        <v>-144</v>
      </c>
      <c r="DL316" s="544">
        <v>0</v>
      </c>
      <c r="DM316" s="544">
        <v>0</v>
      </c>
      <c r="DN316" s="544">
        <v>323</v>
      </c>
      <c r="DO316" s="544">
        <v>1237</v>
      </c>
      <c r="DP316" s="544">
        <v>-11</v>
      </c>
      <c r="DQ316" s="544">
        <v>0</v>
      </c>
      <c r="DR316" s="544">
        <v>0</v>
      </c>
      <c r="DS316" s="544">
        <v>2750</v>
      </c>
      <c r="DT316" s="544">
        <v>0</v>
      </c>
      <c r="DU316" s="544">
        <v>2290393</v>
      </c>
      <c r="DV316" s="463">
        <v>-8075</v>
      </c>
      <c r="DW316" s="235">
        <v>1985659</v>
      </c>
      <c r="DX316" s="235">
        <v>23520</v>
      </c>
      <c r="DY316" s="235">
        <v>-49501</v>
      </c>
      <c r="DZ316" s="235">
        <v>-402</v>
      </c>
      <c r="EA316" s="235">
        <v>0</v>
      </c>
      <c r="EB316" s="235">
        <v>216808</v>
      </c>
      <c r="EC316" s="235">
        <v>5974</v>
      </c>
      <c r="ED316" s="235">
        <v>-9622</v>
      </c>
      <c r="EE316" s="235">
        <v>40186</v>
      </c>
      <c r="EF316" s="235">
        <v>628</v>
      </c>
      <c r="EG316" s="235">
        <v>132767</v>
      </c>
      <c r="EH316" s="235">
        <v>7187</v>
      </c>
      <c r="EI316" s="235">
        <v>0</v>
      </c>
      <c r="EJ316" s="235">
        <v>0</v>
      </c>
      <c r="EK316" s="235">
        <v>0</v>
      </c>
      <c r="EL316" s="235">
        <v>588</v>
      </c>
      <c r="EM316" s="235">
        <v>1252</v>
      </c>
      <c r="EN316" s="235">
        <v>-3</v>
      </c>
      <c r="EO316" s="235">
        <v>0</v>
      </c>
      <c r="EP316" s="235">
        <v>0</v>
      </c>
      <c r="EQ316" s="235">
        <v>2284</v>
      </c>
      <c r="ER316" s="235">
        <v>0</v>
      </c>
      <c r="ES316" s="235">
        <v>2349250</v>
      </c>
      <c r="ET316" s="254"/>
      <c r="EU316" s="254"/>
      <c r="EV316" s="254"/>
      <c r="EW316" s="254"/>
      <c r="EY316" s="397">
        <v>4.7395061078111391</v>
      </c>
      <c r="EZ316" s="226">
        <v>-1.117794036813351</v>
      </c>
      <c r="FA316" s="397">
        <v>-4.3445425968827509</v>
      </c>
      <c r="FB316" s="226">
        <v>5.1622384559697337E-2</v>
      </c>
      <c r="FC316" s="221">
        <v>-0.34676002587356192</v>
      </c>
      <c r="FD316" s="226">
        <v>-0.83612519530890028</v>
      </c>
      <c r="FE316" s="221">
        <v>3709.5908822004217</v>
      </c>
      <c r="FF316" s="226">
        <v>-4.6210454617131779E-3</v>
      </c>
      <c r="FG316" s="221">
        <v>-0.47441895052521021</v>
      </c>
      <c r="FH316" s="226">
        <v>0</v>
      </c>
      <c r="FI316" s="232"/>
      <c r="FJ316" s="393">
        <v>0</v>
      </c>
      <c r="FK316" s="430"/>
      <c r="FL316" s="468">
        <v>0.6643334393891186</v>
      </c>
      <c r="FM316" s="469">
        <v>5574.4712059300618</v>
      </c>
      <c r="FN316" s="472">
        <v>22.985364301622653</v>
      </c>
      <c r="FO316" s="386">
        <v>90310.112466863473</v>
      </c>
      <c r="FQ316" s="236">
        <v>380.9</v>
      </c>
      <c r="FR316" s="387">
        <v>399056.23333333334</v>
      </c>
      <c r="FS316" s="388">
        <v>4.6745885209220416E-4</v>
      </c>
      <c r="FT316" s="389">
        <v>7479.3416334752665</v>
      </c>
      <c r="FV316" s="555">
        <v>0</v>
      </c>
      <c r="FW316" s="551">
        <v>0</v>
      </c>
      <c r="FX316" s="547">
        <v>1684</v>
      </c>
      <c r="FY316" s="545">
        <v>2839</v>
      </c>
      <c r="FZ316" s="555">
        <v>0</v>
      </c>
    </row>
    <row r="317" spans="1:182" x14ac:dyDescent="0.2">
      <c r="A317" s="65">
        <v>314</v>
      </c>
      <c r="B317" s="65">
        <v>959</v>
      </c>
      <c r="C317" s="66">
        <v>4409</v>
      </c>
      <c r="D317" s="67" t="s">
        <v>234</v>
      </c>
      <c r="E317" s="75"/>
      <c r="F317" s="220">
        <v>539.33333333333337</v>
      </c>
      <c r="G317" s="220">
        <v>810290.33333333337</v>
      </c>
      <c r="H317" s="214">
        <v>1.86</v>
      </c>
      <c r="I317" s="220">
        <v>435639.96415770607</v>
      </c>
      <c r="J317" s="220">
        <v>54348.666666666664</v>
      </c>
      <c r="K317" s="209">
        <v>0</v>
      </c>
      <c r="L317" s="216">
        <v>1.65</v>
      </c>
      <c r="M317" s="220">
        <v>718805.94086021499</v>
      </c>
      <c r="N317" s="220">
        <v>66773.94666666667</v>
      </c>
      <c r="O317" s="220">
        <v>586.33333333333337</v>
      </c>
      <c r="P317" s="220">
        <v>786166.2208602149</v>
      </c>
      <c r="Q317" s="221">
        <v>1457.6629558594836</v>
      </c>
      <c r="R317" s="221">
        <v>2681.4037114060652</v>
      </c>
      <c r="S317" s="221">
        <v>54.361935491434053</v>
      </c>
      <c r="T317" s="381">
        <v>1457.6629558594836</v>
      </c>
      <c r="U317" s="222">
        <v>2746.534559255173</v>
      </c>
      <c r="V317" s="222">
        <v>53.072805909086554</v>
      </c>
      <c r="W317" s="223">
        <v>244201.5469051722</v>
      </c>
      <c r="X317" s="224">
        <v>452.7840795522352</v>
      </c>
      <c r="Y317" s="225">
        <v>71.248019359603447</v>
      </c>
      <c r="Z317" s="223">
        <v>213339</v>
      </c>
      <c r="AA317" s="224">
        <v>395.56056860321382</v>
      </c>
      <c r="AB317" s="226">
        <v>86.000015372758469</v>
      </c>
      <c r="AC317" s="227">
        <v>0</v>
      </c>
      <c r="AD317" s="228">
        <v>0</v>
      </c>
      <c r="AE317" s="229">
        <v>213339</v>
      </c>
      <c r="AF317" s="230">
        <v>395.56056860321382</v>
      </c>
      <c r="AG317" s="231">
        <v>86.000015372758469</v>
      </c>
      <c r="AH317" s="223">
        <v>457540.54690517217</v>
      </c>
      <c r="AI317" s="224">
        <v>848.34464815544902</v>
      </c>
      <c r="AJ317" s="226">
        <v>86.000015372758469</v>
      </c>
      <c r="AK317" s="232">
        <v>0</v>
      </c>
      <c r="AL317" s="444">
        <v>1.4592088998763906</v>
      </c>
      <c r="AM317" s="232">
        <v>31019.182772100445</v>
      </c>
      <c r="AN317" s="232">
        <v>29.130407911001235</v>
      </c>
      <c r="AO317" s="232">
        <v>73113.030835581827</v>
      </c>
      <c r="AP317" s="223">
        <v>104132.21360768226</v>
      </c>
      <c r="AQ317" s="224">
        <v>54.361935491434053</v>
      </c>
      <c r="AR317" s="224">
        <v>0</v>
      </c>
      <c r="AS317" s="233">
        <v>0</v>
      </c>
      <c r="AT317" s="234">
        <v>104132.21360768226</v>
      </c>
      <c r="AU317" s="254"/>
      <c r="AV317" s="221">
        <v>358.03</v>
      </c>
      <c r="AW317" s="221">
        <v>193097.51333333334</v>
      </c>
      <c r="AX317" s="271">
        <v>2.2821223449073885E-4</v>
      </c>
      <c r="AY317" s="298">
        <v>3594.3426932291368</v>
      </c>
      <c r="AZ317" s="213"/>
      <c r="BA317" s="221">
        <v>40.143658064688303</v>
      </c>
      <c r="BB317" s="272">
        <v>-0.28685893063514634</v>
      </c>
      <c r="BC317" s="221">
        <v>-0.22420627042721339</v>
      </c>
      <c r="BD317" s="272">
        <v>0.37791969030746342</v>
      </c>
      <c r="BE317" s="221">
        <v>-0.19189812450635321</v>
      </c>
      <c r="BF317" s="272">
        <v>-0.47885336065006739</v>
      </c>
      <c r="BG317" s="221">
        <v>831.97191228893882</v>
      </c>
      <c r="BH317" s="272">
        <v>-0.80256714120487116</v>
      </c>
      <c r="BI317" s="221">
        <v>0.10369363505678021</v>
      </c>
      <c r="BJ317" s="445">
        <v>0</v>
      </c>
      <c r="BL317" s="412">
        <v>0</v>
      </c>
      <c r="BM317" s="425"/>
      <c r="BN317" s="235">
        <v>540</v>
      </c>
      <c r="BO317" s="302">
        <v>1.86</v>
      </c>
      <c r="BP317" s="232">
        <v>1.86</v>
      </c>
      <c r="BQ317" s="71">
        <v>52160480</v>
      </c>
      <c r="BR317" s="235">
        <v>537</v>
      </c>
      <c r="BS317" s="302">
        <v>1.86</v>
      </c>
      <c r="BT317" s="232">
        <v>1.86</v>
      </c>
      <c r="BU317" s="71">
        <v>57254380</v>
      </c>
      <c r="BV317" s="235">
        <v>530</v>
      </c>
      <c r="BW317" s="302">
        <v>1.86</v>
      </c>
      <c r="BX317" s="232">
        <v>1.86</v>
      </c>
      <c r="BY317" s="71">
        <v>59833830</v>
      </c>
      <c r="BZ317" s="463">
        <v>-1949</v>
      </c>
      <c r="CA317" s="235">
        <v>737648</v>
      </c>
      <c r="CB317" s="235">
        <v>3191</v>
      </c>
      <c r="CC317" s="235">
        <v>-15425</v>
      </c>
      <c r="CD317" s="235">
        <v>-115</v>
      </c>
      <c r="CE317" s="235">
        <v>0</v>
      </c>
      <c r="CF317" s="235">
        <v>67424</v>
      </c>
      <c r="CG317" s="235">
        <v>1708</v>
      </c>
      <c r="CH317" s="235">
        <v>-1596</v>
      </c>
      <c r="CI317" s="235">
        <v>956</v>
      </c>
      <c r="CJ317" s="235">
        <v>0</v>
      </c>
      <c r="CK317" s="235">
        <v>16205</v>
      </c>
      <c r="CL317" s="235">
        <v>21231</v>
      </c>
      <c r="CM317" s="235">
        <v>0</v>
      </c>
      <c r="CN317" s="235">
        <v>0</v>
      </c>
      <c r="CO317" s="235">
        <v>0</v>
      </c>
      <c r="CP317" s="235">
        <v>267</v>
      </c>
      <c r="CQ317" s="235">
        <v>0</v>
      </c>
      <c r="CR317" s="235">
        <v>-7</v>
      </c>
      <c r="CS317" s="235">
        <v>0</v>
      </c>
      <c r="CT317" s="235">
        <v>0</v>
      </c>
      <c r="CU317" s="235">
        <v>247</v>
      </c>
      <c r="CV317" s="235">
        <v>0</v>
      </c>
      <c r="CW317" s="235">
        <v>829785</v>
      </c>
      <c r="CX317" s="463">
        <v>-4749</v>
      </c>
      <c r="CY317" s="544">
        <v>722648</v>
      </c>
      <c r="CZ317" s="544">
        <v>4612</v>
      </c>
      <c r="DA317" s="544">
        <v>-3760</v>
      </c>
      <c r="DB317" s="544">
        <v>-90</v>
      </c>
      <c r="DC317" s="544">
        <v>0</v>
      </c>
      <c r="DD317" s="544">
        <v>76501</v>
      </c>
      <c r="DE317" s="544">
        <v>3038</v>
      </c>
      <c r="DF317" s="544">
        <v>-1999</v>
      </c>
      <c r="DG317" s="544">
        <v>103</v>
      </c>
      <c r="DH317" s="544">
        <v>0</v>
      </c>
      <c r="DI317" s="544">
        <v>7122</v>
      </c>
      <c r="DJ317" s="544">
        <v>13635</v>
      </c>
      <c r="DK317" s="544">
        <v>0</v>
      </c>
      <c r="DL317" s="544">
        <v>0</v>
      </c>
      <c r="DM317" s="544">
        <v>0</v>
      </c>
      <c r="DN317" s="544">
        <v>42</v>
      </c>
      <c r="DO317" s="544">
        <v>55</v>
      </c>
      <c r="DP317" s="544">
        <v>-21</v>
      </c>
      <c r="DQ317" s="544">
        <v>0</v>
      </c>
      <c r="DR317" s="544">
        <v>0</v>
      </c>
      <c r="DS317" s="544">
        <v>318</v>
      </c>
      <c r="DT317" s="544">
        <v>0</v>
      </c>
      <c r="DU317" s="544">
        <v>817455</v>
      </c>
      <c r="DV317" s="463">
        <v>-1959</v>
      </c>
      <c r="DW317" s="235">
        <v>769417</v>
      </c>
      <c r="DX317" s="235">
        <v>13492</v>
      </c>
      <c r="DY317" s="235">
        <v>-10073</v>
      </c>
      <c r="DZ317" s="235">
        <v>-146</v>
      </c>
      <c r="EA317" s="235">
        <v>0</v>
      </c>
      <c r="EB317" s="235">
        <v>73534</v>
      </c>
      <c r="EC317" s="235">
        <v>1649</v>
      </c>
      <c r="ED317" s="235">
        <v>-3045</v>
      </c>
      <c r="EE317" s="235">
        <v>2134</v>
      </c>
      <c r="EF317" s="235">
        <v>0</v>
      </c>
      <c r="EG317" s="235">
        <v>33499</v>
      </c>
      <c r="EH317" s="235">
        <v>15663</v>
      </c>
      <c r="EI317" s="235">
        <v>0</v>
      </c>
      <c r="EJ317" s="235">
        <v>0</v>
      </c>
      <c r="EK317" s="235">
        <v>0</v>
      </c>
      <c r="EL317" s="235">
        <v>102</v>
      </c>
      <c r="EM317" s="235">
        <v>82</v>
      </c>
      <c r="EN317" s="235">
        <v>-2</v>
      </c>
      <c r="EO317" s="235">
        <v>0</v>
      </c>
      <c r="EP317" s="235">
        <v>0</v>
      </c>
      <c r="EQ317" s="235">
        <v>280</v>
      </c>
      <c r="ER317" s="235">
        <v>0</v>
      </c>
      <c r="ES317" s="235">
        <v>894627</v>
      </c>
      <c r="ET317" s="254"/>
      <c r="EU317" s="254"/>
      <c r="EV317" s="254"/>
      <c r="EW317" s="254"/>
      <c r="EY317" s="397">
        <v>46.862154269870494</v>
      </c>
      <c r="EZ317" s="226">
        <v>-0.12513781932643786</v>
      </c>
      <c r="FA317" s="397">
        <v>-0.3406781050733792</v>
      </c>
      <c r="FB317" s="226">
        <v>0.33213064472024806</v>
      </c>
      <c r="FC317" s="221">
        <v>-0.1968295989790817</v>
      </c>
      <c r="FD317" s="226">
        <v>-0.46365731769481255</v>
      </c>
      <c r="FE317" s="221">
        <v>886.38408897165743</v>
      </c>
      <c r="FF317" s="226">
        <v>-0.80931301862466687</v>
      </c>
      <c r="FG317" s="221">
        <v>0.13816213158091611</v>
      </c>
      <c r="FH317" s="226">
        <v>0</v>
      </c>
      <c r="FI317" s="232"/>
      <c r="FJ317" s="393">
        <v>0</v>
      </c>
      <c r="FK317" s="430"/>
      <c r="FL317" s="468">
        <v>1.4691972619788427</v>
      </c>
      <c r="FM317" s="469">
        <v>31285.375137239906</v>
      </c>
      <c r="FN317" s="472">
        <v>29.329807093963911</v>
      </c>
      <c r="FO317" s="386">
        <v>72918.910159385108</v>
      </c>
      <c r="FQ317" s="236">
        <v>200.8</v>
      </c>
      <c r="FR317" s="387">
        <v>107561.86666666667</v>
      </c>
      <c r="FS317" s="388">
        <v>1.2599915129979939E-4</v>
      </c>
      <c r="FT317" s="389">
        <v>2015.9864207967903</v>
      </c>
      <c r="FV317" s="555">
        <v>0</v>
      </c>
      <c r="FW317" s="551">
        <v>0</v>
      </c>
      <c r="FX317" s="547">
        <v>1759</v>
      </c>
      <c r="FY317" s="545">
        <v>1850</v>
      </c>
      <c r="FZ317" s="555">
        <v>0</v>
      </c>
    </row>
    <row r="318" spans="1:182" x14ac:dyDescent="0.2">
      <c r="A318" s="65">
        <v>315</v>
      </c>
      <c r="B318" s="65">
        <v>992</v>
      </c>
      <c r="C318" s="66">
        <v>4522</v>
      </c>
      <c r="D318" s="67" t="s">
        <v>249</v>
      </c>
      <c r="E318" s="75"/>
      <c r="F318" s="220">
        <v>2356</v>
      </c>
      <c r="G318" s="220">
        <v>5569335.333333333</v>
      </c>
      <c r="H318" s="214">
        <v>1.68</v>
      </c>
      <c r="I318" s="220">
        <v>3315080.555555556</v>
      </c>
      <c r="J318" s="220">
        <v>691796.33333333337</v>
      </c>
      <c r="K318" s="209">
        <v>0</v>
      </c>
      <c r="L318" s="216">
        <v>1.65</v>
      </c>
      <c r="M318" s="220">
        <v>5469882.916666667</v>
      </c>
      <c r="N318" s="220">
        <v>545220.21666666667</v>
      </c>
      <c r="O318" s="220">
        <v>13613.666666666666</v>
      </c>
      <c r="P318" s="220">
        <v>6028716.7999999998</v>
      </c>
      <c r="Q318" s="221">
        <v>2558.8780984719865</v>
      </c>
      <c r="R318" s="221">
        <v>2681.4037114060652</v>
      </c>
      <c r="S318" s="221">
        <v>95.430542129374871</v>
      </c>
      <c r="T318" s="381">
        <v>2558.8780984719865</v>
      </c>
      <c r="U318" s="222">
        <v>2746.534559255173</v>
      </c>
      <c r="V318" s="222">
        <v>93.16751867727902</v>
      </c>
      <c r="W318" s="223">
        <v>106808.02730689512</v>
      </c>
      <c r="X318" s="224">
        <v>45.334476785609134</v>
      </c>
      <c r="Y318" s="225">
        <v>97.121241541506151</v>
      </c>
      <c r="Z318" s="223">
        <v>0</v>
      </c>
      <c r="AA318" s="224">
        <v>0</v>
      </c>
      <c r="AB318" s="226">
        <v>97.121241541506151</v>
      </c>
      <c r="AC318" s="227">
        <v>0</v>
      </c>
      <c r="AD318" s="228">
        <v>0</v>
      </c>
      <c r="AE318" s="229">
        <v>0</v>
      </c>
      <c r="AF318" s="230">
        <v>0</v>
      </c>
      <c r="AG318" s="231">
        <v>97.121241541506151</v>
      </c>
      <c r="AH318" s="223">
        <v>106808.02730689512</v>
      </c>
      <c r="AI318" s="224">
        <v>45.334476785609134</v>
      </c>
      <c r="AJ318" s="226">
        <v>97.121241541506151</v>
      </c>
      <c r="AK318" s="232">
        <v>0</v>
      </c>
      <c r="AL318" s="444">
        <v>0.22156196943972836</v>
      </c>
      <c r="AM318" s="232">
        <v>0</v>
      </c>
      <c r="AN318" s="232">
        <v>10.559847198641766</v>
      </c>
      <c r="AO318" s="232">
        <v>0</v>
      </c>
      <c r="AP318" s="223">
        <v>0</v>
      </c>
      <c r="AQ318" s="224">
        <v>95.430542129374871</v>
      </c>
      <c r="AR318" s="224">
        <v>0</v>
      </c>
      <c r="AS318" s="233">
        <v>0</v>
      </c>
      <c r="AT318" s="234">
        <v>0</v>
      </c>
      <c r="AU318" s="254"/>
      <c r="AV318" s="221">
        <v>765.09</v>
      </c>
      <c r="AW318" s="221">
        <v>1802552.04</v>
      </c>
      <c r="AX318" s="271">
        <v>2.130345553047721E-3</v>
      </c>
      <c r="AY318" s="298">
        <v>33552.942460501603</v>
      </c>
      <c r="AZ318" s="213"/>
      <c r="BA318" s="221">
        <v>132.1427641958239</v>
      </c>
      <c r="BB318" s="272">
        <v>1.913326739854317</v>
      </c>
      <c r="BC318" s="221">
        <v>-3.7782894429335001</v>
      </c>
      <c r="BD318" s="272">
        <v>3.2855165707003448E-2</v>
      </c>
      <c r="BE318" s="221">
        <v>-0.2238798040963903</v>
      </c>
      <c r="BF318" s="272">
        <v>-0.55225735096427397</v>
      </c>
      <c r="BG318" s="221">
        <v>1567.5497555581098</v>
      </c>
      <c r="BH318" s="272">
        <v>-0.59213005551863074</v>
      </c>
      <c r="BI318" s="221">
        <v>0.49651365252891932</v>
      </c>
      <c r="BJ318" s="445">
        <v>0</v>
      </c>
      <c r="BL318" s="412">
        <v>389</v>
      </c>
      <c r="BM318" s="425"/>
      <c r="BN318" s="235">
        <v>2347</v>
      </c>
      <c r="BO318" s="302">
        <v>1.68</v>
      </c>
      <c r="BP318" s="232">
        <v>1.68</v>
      </c>
      <c r="BQ318" s="71">
        <v>435394010</v>
      </c>
      <c r="BR318" s="235">
        <v>2379</v>
      </c>
      <c r="BS318" s="302">
        <v>1.68</v>
      </c>
      <c r="BT318" s="232">
        <v>1.68</v>
      </c>
      <c r="BU318" s="71">
        <v>447868090</v>
      </c>
      <c r="BV318" s="235">
        <v>2420</v>
      </c>
      <c r="BW318" s="302">
        <v>1.68</v>
      </c>
      <c r="BX318" s="232">
        <v>1.68</v>
      </c>
      <c r="BY318" s="71">
        <v>447746990</v>
      </c>
      <c r="BZ318" s="463">
        <v>-59946</v>
      </c>
      <c r="CA318" s="235">
        <v>4453538</v>
      </c>
      <c r="CB318" s="235">
        <v>131816</v>
      </c>
      <c r="CC318" s="235">
        <v>-69132</v>
      </c>
      <c r="CD318" s="235">
        <v>-266</v>
      </c>
      <c r="CE318" s="235">
        <v>0</v>
      </c>
      <c r="CF318" s="235">
        <v>381059</v>
      </c>
      <c r="CG318" s="235">
        <v>27694</v>
      </c>
      <c r="CH318" s="235">
        <v>-10366</v>
      </c>
      <c r="CI318" s="235">
        <v>113359</v>
      </c>
      <c r="CJ318" s="235">
        <v>0</v>
      </c>
      <c r="CK318" s="235">
        <v>802071</v>
      </c>
      <c r="CL318" s="235">
        <v>101050</v>
      </c>
      <c r="CM318" s="235">
        <v>-44636</v>
      </c>
      <c r="CN318" s="235">
        <v>0</v>
      </c>
      <c r="CO318" s="235">
        <v>0</v>
      </c>
      <c r="CP318" s="235">
        <v>24605</v>
      </c>
      <c r="CQ318" s="235">
        <v>5890</v>
      </c>
      <c r="CR318" s="235">
        <v>-391</v>
      </c>
      <c r="CS318" s="235">
        <v>0</v>
      </c>
      <c r="CT318" s="235">
        <v>1171</v>
      </c>
      <c r="CU318" s="235">
        <v>14026</v>
      </c>
      <c r="CV318" s="235">
        <v>0</v>
      </c>
      <c r="CW318" s="235">
        <v>5871542</v>
      </c>
      <c r="CX318" s="463">
        <v>-54243</v>
      </c>
      <c r="CY318" s="544">
        <v>4283169</v>
      </c>
      <c r="CZ318" s="544">
        <v>73823</v>
      </c>
      <c r="DA318" s="544">
        <v>-45462</v>
      </c>
      <c r="DB318" s="544">
        <v>-1070</v>
      </c>
      <c r="DC318" s="544">
        <v>0</v>
      </c>
      <c r="DD318" s="544">
        <v>406536</v>
      </c>
      <c r="DE318" s="544">
        <v>21657</v>
      </c>
      <c r="DF318" s="544">
        <v>-7469</v>
      </c>
      <c r="DG318" s="544">
        <v>126401</v>
      </c>
      <c r="DH318" s="544">
        <v>0</v>
      </c>
      <c r="DI318" s="544">
        <v>683206</v>
      </c>
      <c r="DJ318" s="544">
        <v>177481</v>
      </c>
      <c r="DK318" s="544">
        <v>-186980</v>
      </c>
      <c r="DL318" s="544">
        <v>0</v>
      </c>
      <c r="DM318" s="544">
        <v>0</v>
      </c>
      <c r="DN318" s="544">
        <v>-7193</v>
      </c>
      <c r="DO318" s="544">
        <v>2248</v>
      </c>
      <c r="DP318" s="544">
        <v>-30</v>
      </c>
      <c r="DQ318" s="544">
        <v>0</v>
      </c>
      <c r="DR318" s="544">
        <v>-36</v>
      </c>
      <c r="DS318" s="544">
        <v>28989</v>
      </c>
      <c r="DT318" s="544">
        <v>0</v>
      </c>
      <c r="DU318" s="544">
        <v>5501027</v>
      </c>
      <c r="DV318" s="463">
        <v>-62623</v>
      </c>
      <c r="DW318" s="235">
        <v>4659076</v>
      </c>
      <c r="DX318" s="235">
        <v>135784</v>
      </c>
      <c r="DY318" s="235">
        <v>-38754</v>
      </c>
      <c r="DZ318" s="235">
        <v>-1356</v>
      </c>
      <c r="EA318" s="235">
        <v>0</v>
      </c>
      <c r="EB318" s="235">
        <v>391072</v>
      </c>
      <c r="EC318" s="235">
        <v>39129</v>
      </c>
      <c r="ED318" s="235">
        <v>-6891</v>
      </c>
      <c r="EE318" s="235">
        <v>192913</v>
      </c>
      <c r="EF318" s="235">
        <v>0</v>
      </c>
      <c r="EG318" s="235">
        <v>630462</v>
      </c>
      <c r="EH318" s="235">
        <v>59055</v>
      </c>
      <c r="EI318" s="235">
        <v>-146564</v>
      </c>
      <c r="EJ318" s="235">
        <v>0</v>
      </c>
      <c r="EK318" s="235">
        <v>0</v>
      </c>
      <c r="EL318" s="235">
        <v>2650</v>
      </c>
      <c r="EM318" s="235">
        <v>6190</v>
      </c>
      <c r="EN318" s="235">
        <v>-558</v>
      </c>
      <c r="EO318" s="235">
        <v>0</v>
      </c>
      <c r="EP318" s="235">
        <v>0</v>
      </c>
      <c r="EQ318" s="235">
        <v>18111</v>
      </c>
      <c r="ER318" s="235">
        <v>0</v>
      </c>
      <c r="ES318" s="235">
        <v>5877696</v>
      </c>
      <c r="ET318" s="254"/>
      <c r="EU318" s="254"/>
      <c r="EV318" s="254"/>
      <c r="EW318" s="254"/>
      <c r="EY318" s="397">
        <v>128.47402879895779</v>
      </c>
      <c r="EZ318" s="226">
        <v>1.798115779554124</v>
      </c>
      <c r="FA318" s="397">
        <v>-3.4482011392655623</v>
      </c>
      <c r="FB318" s="226">
        <v>0.11441951051146655</v>
      </c>
      <c r="FC318" s="221">
        <v>-0.16153275528823627</v>
      </c>
      <c r="FD318" s="226">
        <v>-0.37597037696957797</v>
      </c>
      <c r="FE318" s="221">
        <v>1663.8248900235365</v>
      </c>
      <c r="FF318" s="226">
        <v>-0.58772090085409601</v>
      </c>
      <c r="FG318" s="221">
        <v>0.53107145348752716</v>
      </c>
      <c r="FH318" s="226">
        <v>0</v>
      </c>
      <c r="FI318" s="232"/>
      <c r="FJ318" s="393">
        <v>388</v>
      </c>
      <c r="FK318" s="430"/>
      <c r="FL318" s="468">
        <v>0.21914357682619648</v>
      </c>
      <c r="FM318" s="469">
        <v>0</v>
      </c>
      <c r="FN318" s="472">
        <v>10.444584382871536</v>
      </c>
      <c r="FO318" s="386">
        <v>0</v>
      </c>
      <c r="FQ318" s="236">
        <v>705.66</v>
      </c>
      <c r="FR318" s="387">
        <v>1680882.1199999999</v>
      </c>
      <c r="FS318" s="388">
        <v>1.9690037660962333E-3</v>
      </c>
      <c r="FT318" s="389">
        <v>31504.060257539732</v>
      </c>
      <c r="FV318" s="555">
        <v>0</v>
      </c>
      <c r="FW318" s="551">
        <v>0</v>
      </c>
      <c r="FX318" s="547">
        <v>40841</v>
      </c>
      <c r="FY318" s="545">
        <v>44668</v>
      </c>
      <c r="FZ318" s="555">
        <v>0</v>
      </c>
    </row>
    <row r="319" spans="1:182" x14ac:dyDescent="0.2">
      <c r="A319" s="65">
        <v>316</v>
      </c>
      <c r="B319" s="65">
        <v>993</v>
      </c>
      <c r="C319" s="66">
        <v>4523</v>
      </c>
      <c r="D319" s="67" t="s">
        <v>250</v>
      </c>
      <c r="E319" s="75"/>
      <c r="F319" s="220">
        <v>424</v>
      </c>
      <c r="G319" s="220">
        <v>813218.33333333337</v>
      </c>
      <c r="H319" s="214">
        <v>1.76</v>
      </c>
      <c r="I319" s="220">
        <v>462055.87121212127</v>
      </c>
      <c r="J319" s="220">
        <v>90936.333333333328</v>
      </c>
      <c r="K319" s="209">
        <v>0</v>
      </c>
      <c r="L319" s="216">
        <v>1.65</v>
      </c>
      <c r="M319" s="220">
        <v>762392.1875</v>
      </c>
      <c r="N319" s="220">
        <v>75533.353333333333</v>
      </c>
      <c r="O319" s="220">
        <v>411.33333333333331</v>
      </c>
      <c r="P319" s="220">
        <v>838336.87416666653</v>
      </c>
      <c r="Q319" s="221">
        <v>1977.2096088836474</v>
      </c>
      <c r="R319" s="221">
        <v>2681.4037114060652</v>
      </c>
      <c r="S319" s="221">
        <v>73.73785605177838</v>
      </c>
      <c r="T319" s="381">
        <v>1977.2096088836474</v>
      </c>
      <c r="U319" s="222">
        <v>2746.534559255173</v>
      </c>
      <c r="V319" s="222">
        <v>71.989249223932688</v>
      </c>
      <c r="W319" s="223">
        <v>110473.9708037169</v>
      </c>
      <c r="X319" s="224">
        <v>260.55181793329456</v>
      </c>
      <c r="Y319" s="225">
        <v>83.454849312620397</v>
      </c>
      <c r="Z319" s="223">
        <v>28936</v>
      </c>
      <c r="AA319" s="224">
        <v>68.245283018867923</v>
      </c>
      <c r="AB319" s="226">
        <v>85.999982025332329</v>
      </c>
      <c r="AC319" s="227">
        <v>0</v>
      </c>
      <c r="AD319" s="228">
        <v>0</v>
      </c>
      <c r="AE319" s="229">
        <v>28936</v>
      </c>
      <c r="AF319" s="230">
        <v>68.245283018867923</v>
      </c>
      <c r="AG319" s="231">
        <v>85.999982025332329</v>
      </c>
      <c r="AH319" s="223">
        <v>139409.97080371692</v>
      </c>
      <c r="AI319" s="224">
        <v>328.79710095216251</v>
      </c>
      <c r="AJ319" s="226">
        <v>85.999982025332329</v>
      </c>
      <c r="AK319" s="232">
        <v>0</v>
      </c>
      <c r="AL319" s="444">
        <v>0.68632075471698117</v>
      </c>
      <c r="AM319" s="232">
        <v>2631.7025292056846</v>
      </c>
      <c r="AN319" s="232">
        <v>14.561320754716981</v>
      </c>
      <c r="AO319" s="232">
        <v>7767.6260150593789</v>
      </c>
      <c r="AP319" s="223">
        <v>10399.328544265063</v>
      </c>
      <c r="AQ319" s="224">
        <v>73.73785605177838</v>
      </c>
      <c r="AR319" s="224">
        <v>0</v>
      </c>
      <c r="AS319" s="233">
        <v>0</v>
      </c>
      <c r="AT319" s="234">
        <v>10399.328544265063</v>
      </c>
      <c r="AU319" s="254"/>
      <c r="AV319" s="221">
        <v>274.49</v>
      </c>
      <c r="AW319" s="221">
        <v>116383.76000000001</v>
      </c>
      <c r="AX319" s="271">
        <v>1.3754810960296782E-4</v>
      </c>
      <c r="AY319" s="298">
        <v>2166.382726246743</v>
      </c>
      <c r="AZ319" s="213"/>
      <c r="BA319" s="221">
        <v>87.037530213787775</v>
      </c>
      <c r="BB319" s="272">
        <v>0.8346218084184216</v>
      </c>
      <c r="BC319" s="221">
        <v>-5.6594486946303943</v>
      </c>
      <c r="BD319" s="272">
        <v>-0.14978583940678378</v>
      </c>
      <c r="BE319" s="221">
        <v>-9.8505305310176691E-2</v>
      </c>
      <c r="BF319" s="272">
        <v>-0.26449921529029147</v>
      </c>
      <c r="BG319" s="221">
        <v>2259.4369900336824</v>
      </c>
      <c r="BH319" s="272">
        <v>-0.39419215597633445</v>
      </c>
      <c r="BI319" s="221">
        <v>0.20363222742442019</v>
      </c>
      <c r="BJ319" s="445">
        <v>0</v>
      </c>
      <c r="BL319" s="412">
        <v>40.090000000000003</v>
      </c>
      <c r="BM319" s="425"/>
      <c r="BN319" s="235">
        <v>425</v>
      </c>
      <c r="BO319" s="302">
        <v>1.76</v>
      </c>
      <c r="BP319" s="232">
        <v>1.76</v>
      </c>
      <c r="BQ319" s="71">
        <v>60538790</v>
      </c>
      <c r="BR319" s="235">
        <v>418</v>
      </c>
      <c r="BS319" s="302">
        <v>1.76</v>
      </c>
      <c r="BT319" s="232">
        <v>1.76</v>
      </c>
      <c r="BU319" s="71">
        <v>60439390</v>
      </c>
      <c r="BV319" s="235">
        <v>410</v>
      </c>
      <c r="BW319" s="302">
        <v>1.76</v>
      </c>
      <c r="BX319" s="232">
        <v>1.76</v>
      </c>
      <c r="BY319" s="71">
        <v>60496950</v>
      </c>
      <c r="BZ319" s="463">
        <v>-17837</v>
      </c>
      <c r="CA319" s="235">
        <v>748444</v>
      </c>
      <c r="CB319" s="235">
        <v>31665</v>
      </c>
      <c r="CC319" s="235">
        <v>-3702</v>
      </c>
      <c r="CD319" s="235">
        <v>-346</v>
      </c>
      <c r="CE319" s="235">
        <v>0</v>
      </c>
      <c r="CF319" s="235">
        <v>42677</v>
      </c>
      <c r="CG319" s="235">
        <v>7276</v>
      </c>
      <c r="CH319" s="235">
        <v>-1405</v>
      </c>
      <c r="CI319" s="235">
        <v>2129</v>
      </c>
      <c r="CJ319" s="235">
        <v>0</v>
      </c>
      <c r="CK319" s="235">
        <v>21010</v>
      </c>
      <c r="CL319" s="235">
        <v>12912</v>
      </c>
      <c r="CM319" s="235">
        <v>0</v>
      </c>
      <c r="CN319" s="235">
        <v>0</v>
      </c>
      <c r="CO319" s="235">
        <v>0</v>
      </c>
      <c r="CP319" s="235">
        <v>500</v>
      </c>
      <c r="CQ319" s="235">
        <v>1</v>
      </c>
      <c r="CR319" s="235">
        <v>-35</v>
      </c>
      <c r="CS319" s="235">
        <v>0</v>
      </c>
      <c r="CT319" s="235">
        <v>0</v>
      </c>
      <c r="CU319" s="235">
        <v>1056</v>
      </c>
      <c r="CV319" s="235">
        <v>0</v>
      </c>
      <c r="CW319" s="235">
        <v>844345</v>
      </c>
      <c r="CX319" s="463">
        <v>-6659</v>
      </c>
      <c r="CY319" s="544">
        <v>769223</v>
      </c>
      <c r="CZ319" s="544">
        <v>1478</v>
      </c>
      <c r="DA319" s="544">
        <v>-11346</v>
      </c>
      <c r="DB319" s="544">
        <v>-192</v>
      </c>
      <c r="DC319" s="544">
        <v>0</v>
      </c>
      <c r="DD319" s="544">
        <v>48287</v>
      </c>
      <c r="DE319" s="544">
        <v>810</v>
      </c>
      <c r="DF319" s="544">
        <v>-3692</v>
      </c>
      <c r="DG319" s="544">
        <v>980</v>
      </c>
      <c r="DH319" s="544">
        <v>0</v>
      </c>
      <c r="DI319" s="544">
        <v>-2673</v>
      </c>
      <c r="DJ319" s="544">
        <v>4714</v>
      </c>
      <c r="DK319" s="544">
        <v>0</v>
      </c>
      <c r="DL319" s="544">
        <v>0</v>
      </c>
      <c r="DM319" s="544">
        <v>0</v>
      </c>
      <c r="DN319" s="544">
        <v>853</v>
      </c>
      <c r="DO319" s="544">
        <v>1</v>
      </c>
      <c r="DP319" s="544">
        <v>-77</v>
      </c>
      <c r="DQ319" s="544">
        <v>0</v>
      </c>
      <c r="DR319" s="544">
        <v>0</v>
      </c>
      <c r="DS319" s="544">
        <v>4296</v>
      </c>
      <c r="DT319" s="544">
        <v>0</v>
      </c>
      <c r="DU319" s="544">
        <v>806003</v>
      </c>
      <c r="DV319" s="463">
        <v>-5578</v>
      </c>
      <c r="DW319" s="235">
        <v>720046</v>
      </c>
      <c r="DX319" s="235">
        <v>27445</v>
      </c>
      <c r="DY319" s="235">
        <v>-15807</v>
      </c>
      <c r="DZ319" s="235">
        <v>-179</v>
      </c>
      <c r="EA319" s="235">
        <v>0</v>
      </c>
      <c r="EB319" s="235">
        <v>47568</v>
      </c>
      <c r="EC319" s="235">
        <v>9103</v>
      </c>
      <c r="ED319" s="235">
        <v>-4124</v>
      </c>
      <c r="EE319" s="235">
        <v>635</v>
      </c>
      <c r="EF319" s="235">
        <v>0</v>
      </c>
      <c r="EG319" s="235">
        <v>41644</v>
      </c>
      <c r="EH319" s="235">
        <v>3606</v>
      </c>
      <c r="EI319" s="235">
        <v>0</v>
      </c>
      <c r="EJ319" s="235">
        <v>0</v>
      </c>
      <c r="EK319" s="235">
        <v>0</v>
      </c>
      <c r="EL319" s="235">
        <v>45</v>
      </c>
      <c r="EM319" s="235">
        <v>73</v>
      </c>
      <c r="EN319" s="235">
        <v>0</v>
      </c>
      <c r="EO319" s="235">
        <v>0</v>
      </c>
      <c r="EP319" s="235">
        <v>0</v>
      </c>
      <c r="EQ319" s="235">
        <v>482</v>
      </c>
      <c r="ER319" s="235">
        <v>0</v>
      </c>
      <c r="ES319" s="235">
        <v>824959</v>
      </c>
      <c r="ET319" s="254"/>
      <c r="EU319" s="254"/>
      <c r="EV319" s="254"/>
      <c r="EW319" s="254"/>
      <c r="EY319" s="397">
        <v>89.912041305892402</v>
      </c>
      <c r="EZ319" s="226">
        <v>0.88936957498566682</v>
      </c>
      <c r="FA319" s="397">
        <v>-5.0162394027797585</v>
      </c>
      <c r="FB319" s="226">
        <v>4.5637234179407354E-3</v>
      </c>
      <c r="FC319" s="221">
        <v>-4.1147485680566871E-2</v>
      </c>
      <c r="FD319" s="226">
        <v>-7.6900689811772907E-2</v>
      </c>
      <c r="FE319" s="221">
        <v>2260.7192903649302</v>
      </c>
      <c r="FF319" s="226">
        <v>-0.41758949782239685</v>
      </c>
      <c r="FG319" s="221">
        <v>0.30865552660355788</v>
      </c>
      <c r="FH319" s="226">
        <v>0</v>
      </c>
      <c r="FI319" s="232"/>
      <c r="FJ319" s="393">
        <v>40.799999999999997</v>
      </c>
      <c r="FK319" s="430"/>
      <c r="FL319" s="468">
        <v>0.69672785315243413</v>
      </c>
      <c r="FM319" s="469">
        <v>3114.6967141411337</v>
      </c>
      <c r="FN319" s="472">
        <v>14.782122905027933</v>
      </c>
      <c r="FO319" s="386">
        <v>9041.4677720437885</v>
      </c>
      <c r="FQ319" s="236">
        <v>296.72000000000003</v>
      </c>
      <c r="FR319" s="387">
        <v>123930.05333333334</v>
      </c>
      <c r="FS319" s="388">
        <v>1.4517302483165232E-4</v>
      </c>
      <c r="FT319" s="389">
        <v>2322.7683973064372</v>
      </c>
      <c r="FV319" s="555">
        <v>0</v>
      </c>
      <c r="FW319" s="551">
        <v>0</v>
      </c>
      <c r="FX319" s="547">
        <v>1234</v>
      </c>
      <c r="FY319" s="545">
        <v>1733</v>
      </c>
      <c r="FZ319" s="555">
        <v>0</v>
      </c>
    </row>
    <row r="320" spans="1:182" x14ac:dyDescent="0.2">
      <c r="A320" s="65">
        <v>317</v>
      </c>
      <c r="B320" s="65">
        <v>886</v>
      </c>
      <c r="C320" s="66">
        <v>1734</v>
      </c>
      <c r="D320" s="67" t="s">
        <v>177</v>
      </c>
      <c r="E320" s="75"/>
      <c r="F320" s="220">
        <v>2973.3333333333335</v>
      </c>
      <c r="G320" s="220">
        <v>5511861.666666667</v>
      </c>
      <c r="H320" s="214">
        <v>1.9400000000000002</v>
      </c>
      <c r="I320" s="220">
        <v>2841165.8075601379</v>
      </c>
      <c r="J320" s="220">
        <v>573439</v>
      </c>
      <c r="K320" s="209">
        <v>0</v>
      </c>
      <c r="L320" s="216">
        <v>1.65</v>
      </c>
      <c r="M320" s="220">
        <v>4687923.5824742271</v>
      </c>
      <c r="N320" s="220">
        <v>588756.15</v>
      </c>
      <c r="O320" s="220">
        <v>2876.6666666666665</v>
      </c>
      <c r="P320" s="220">
        <v>5279556.3991408935</v>
      </c>
      <c r="Q320" s="221">
        <v>1775.6355602491794</v>
      </c>
      <c r="R320" s="221">
        <v>2681.4037114060652</v>
      </c>
      <c r="S320" s="221">
        <v>66.220373780197306</v>
      </c>
      <c r="T320" s="381">
        <v>1775.6355602491794</v>
      </c>
      <c r="U320" s="222">
        <v>2746.534559255173</v>
      </c>
      <c r="V320" s="222">
        <v>64.650035233152508</v>
      </c>
      <c r="W320" s="223">
        <v>996465.73535939539</v>
      </c>
      <c r="X320" s="224">
        <v>335.13421592804775</v>
      </c>
      <c r="Y320" s="225">
        <v>78.718835481524309</v>
      </c>
      <c r="Z320" s="223">
        <v>580506</v>
      </c>
      <c r="AA320" s="224">
        <v>195.23744394618834</v>
      </c>
      <c r="AB320" s="226">
        <v>86.00000105594691</v>
      </c>
      <c r="AC320" s="227">
        <v>0</v>
      </c>
      <c r="AD320" s="228">
        <v>0</v>
      </c>
      <c r="AE320" s="229">
        <v>580506</v>
      </c>
      <c r="AF320" s="230">
        <v>195.23744394618834</v>
      </c>
      <c r="AG320" s="231">
        <v>86.00000105594691</v>
      </c>
      <c r="AH320" s="223">
        <v>1576971.7353593954</v>
      </c>
      <c r="AI320" s="224">
        <v>530.37165987423612</v>
      </c>
      <c r="AJ320" s="226">
        <v>86.00000105594691</v>
      </c>
      <c r="AK320" s="232">
        <v>0</v>
      </c>
      <c r="AL320" s="444">
        <v>0.4890134529147982</v>
      </c>
      <c r="AM320" s="232">
        <v>0</v>
      </c>
      <c r="AN320" s="232">
        <v>10.185201793721973</v>
      </c>
      <c r="AO320" s="232">
        <v>0</v>
      </c>
      <c r="AP320" s="223">
        <v>0</v>
      </c>
      <c r="AQ320" s="224">
        <v>66.220373780197306</v>
      </c>
      <c r="AR320" s="224">
        <v>0</v>
      </c>
      <c r="AS320" s="233">
        <v>0</v>
      </c>
      <c r="AT320" s="234">
        <v>0</v>
      </c>
      <c r="AU320" s="254"/>
      <c r="AV320" s="221">
        <v>369.94</v>
      </c>
      <c r="AW320" s="221">
        <v>1099954.9333333333</v>
      </c>
      <c r="AX320" s="271">
        <v>1.2999813868228565E-3</v>
      </c>
      <c r="AY320" s="298">
        <v>20474.706842459989</v>
      </c>
      <c r="AZ320" s="213"/>
      <c r="BA320" s="221">
        <v>47.504926507767841</v>
      </c>
      <c r="BB320" s="272">
        <v>-0.11081203163589012</v>
      </c>
      <c r="BC320" s="221">
        <v>-0.71891261480501834</v>
      </c>
      <c r="BD320" s="272">
        <v>0.32988884768112731</v>
      </c>
      <c r="BE320" s="221">
        <v>0.22456054114392124</v>
      </c>
      <c r="BF320" s="272">
        <v>0.4769978720407641</v>
      </c>
      <c r="BG320" s="221">
        <v>1457.4099600577422</v>
      </c>
      <c r="BH320" s="272">
        <v>-0.62363929386132844</v>
      </c>
      <c r="BI320" s="221">
        <v>0.32992849548683245</v>
      </c>
      <c r="BJ320" s="445">
        <v>0</v>
      </c>
      <c r="BL320" s="412">
        <v>409</v>
      </c>
      <c r="BM320" s="425"/>
      <c r="BN320" s="235">
        <v>2984</v>
      </c>
      <c r="BO320" s="302">
        <v>1.94</v>
      </c>
      <c r="BP320" s="232">
        <v>1.94</v>
      </c>
      <c r="BQ320" s="71">
        <v>463651000</v>
      </c>
      <c r="BR320" s="235">
        <v>3028</v>
      </c>
      <c r="BS320" s="302">
        <v>1.94</v>
      </c>
      <c r="BT320" s="232">
        <v>1.94</v>
      </c>
      <c r="BU320" s="71">
        <v>496511440</v>
      </c>
      <c r="BV320" s="235">
        <v>3103</v>
      </c>
      <c r="BW320" s="302">
        <v>1.94</v>
      </c>
      <c r="BX320" s="232">
        <v>1.94</v>
      </c>
      <c r="BY320" s="71">
        <v>502275310</v>
      </c>
      <c r="BZ320" s="463">
        <v>-61442</v>
      </c>
      <c r="CA320" s="235">
        <v>4955615</v>
      </c>
      <c r="CB320" s="235">
        <v>128765</v>
      </c>
      <c r="CC320" s="235">
        <v>-86882</v>
      </c>
      <c r="CD320" s="235">
        <v>-6544</v>
      </c>
      <c r="CE320" s="235">
        <v>0</v>
      </c>
      <c r="CF320" s="235">
        <v>368316</v>
      </c>
      <c r="CG320" s="235">
        <v>29187</v>
      </c>
      <c r="CH320" s="235">
        <v>-26027</v>
      </c>
      <c r="CI320" s="235">
        <v>29571</v>
      </c>
      <c r="CJ320" s="235">
        <v>0</v>
      </c>
      <c r="CK320" s="235">
        <v>137609</v>
      </c>
      <c r="CL320" s="235">
        <v>101205</v>
      </c>
      <c r="CM320" s="235">
        <v>-80426</v>
      </c>
      <c r="CN320" s="235">
        <v>0</v>
      </c>
      <c r="CO320" s="235">
        <v>0</v>
      </c>
      <c r="CP320" s="235">
        <v>5091</v>
      </c>
      <c r="CQ320" s="235">
        <v>2227</v>
      </c>
      <c r="CR320" s="235">
        <v>-34</v>
      </c>
      <c r="CS320" s="235">
        <v>0</v>
      </c>
      <c r="CT320" s="235">
        <v>1289</v>
      </c>
      <c r="CU320" s="235">
        <v>42729</v>
      </c>
      <c r="CV320" s="235">
        <v>0</v>
      </c>
      <c r="CW320" s="235">
        <v>5540249</v>
      </c>
      <c r="CX320" s="463">
        <v>-45190</v>
      </c>
      <c r="CY320" s="544">
        <v>5135081</v>
      </c>
      <c r="CZ320" s="544">
        <v>123681</v>
      </c>
      <c r="DA320" s="544">
        <v>-80352</v>
      </c>
      <c r="DB320" s="544">
        <v>-4948</v>
      </c>
      <c r="DC320" s="544">
        <v>0</v>
      </c>
      <c r="DD320" s="544">
        <v>381840</v>
      </c>
      <c r="DE320" s="544">
        <v>27578</v>
      </c>
      <c r="DF320" s="544">
        <v>-14863</v>
      </c>
      <c r="DG320" s="544">
        <v>37250</v>
      </c>
      <c r="DH320" s="544">
        <v>0</v>
      </c>
      <c r="DI320" s="544">
        <v>240235</v>
      </c>
      <c r="DJ320" s="544">
        <v>41284</v>
      </c>
      <c r="DK320" s="544">
        <v>-85364</v>
      </c>
      <c r="DL320" s="544">
        <v>0</v>
      </c>
      <c r="DM320" s="544">
        <v>0</v>
      </c>
      <c r="DN320" s="544">
        <v>-359</v>
      </c>
      <c r="DO320" s="544">
        <v>1945</v>
      </c>
      <c r="DP320" s="544">
        <v>-376</v>
      </c>
      <c r="DQ320" s="544">
        <v>0</v>
      </c>
      <c r="DR320" s="544">
        <v>1</v>
      </c>
      <c r="DS320" s="544">
        <v>19614</v>
      </c>
      <c r="DT320" s="544">
        <v>0</v>
      </c>
      <c r="DU320" s="544">
        <v>5777057</v>
      </c>
      <c r="DV320" s="463">
        <v>-45209</v>
      </c>
      <c r="DW320" s="235">
        <v>5607501</v>
      </c>
      <c r="DX320" s="235">
        <v>116903</v>
      </c>
      <c r="DY320" s="235">
        <v>-115457</v>
      </c>
      <c r="DZ320" s="235">
        <v>-5322</v>
      </c>
      <c r="EA320" s="235">
        <v>0</v>
      </c>
      <c r="EB320" s="235">
        <v>441850</v>
      </c>
      <c r="EC320" s="235">
        <v>23656</v>
      </c>
      <c r="ED320" s="235">
        <v>-25077</v>
      </c>
      <c r="EE320" s="235">
        <v>26246</v>
      </c>
      <c r="EF320" s="235">
        <v>1927</v>
      </c>
      <c r="EG320" s="235">
        <v>219210</v>
      </c>
      <c r="EH320" s="235">
        <v>74007</v>
      </c>
      <c r="EI320" s="235">
        <v>-97136</v>
      </c>
      <c r="EJ320" s="235">
        <v>0</v>
      </c>
      <c r="EK320" s="235">
        <v>0</v>
      </c>
      <c r="EL320" s="235">
        <v>1185</v>
      </c>
      <c r="EM320" s="235">
        <v>1046</v>
      </c>
      <c r="EN320" s="235">
        <v>-8</v>
      </c>
      <c r="EO320" s="235">
        <v>0</v>
      </c>
      <c r="EP320" s="235">
        <v>-1</v>
      </c>
      <c r="EQ320" s="235">
        <v>20272</v>
      </c>
      <c r="ER320" s="235">
        <v>0</v>
      </c>
      <c r="ES320" s="235">
        <v>6245593</v>
      </c>
      <c r="ET320" s="254"/>
      <c r="EU320" s="254"/>
      <c r="EV320" s="254"/>
      <c r="EW320" s="254"/>
      <c r="EY320" s="397">
        <v>43.946225036540262</v>
      </c>
      <c r="EZ320" s="226">
        <v>-0.19385418473824609</v>
      </c>
      <c r="FA320" s="397">
        <v>-0.76995596849369996</v>
      </c>
      <c r="FB320" s="226">
        <v>0.30205570416224331</v>
      </c>
      <c r="FC320" s="221">
        <v>0.189884662353345</v>
      </c>
      <c r="FD320" s="226">
        <v>0.4970458774142219</v>
      </c>
      <c r="FE320" s="221">
        <v>1578.4277456680672</v>
      </c>
      <c r="FF320" s="226">
        <v>-0.61206144748309244</v>
      </c>
      <c r="FG320" s="221">
        <v>0.3043272110803279</v>
      </c>
      <c r="FH320" s="226">
        <v>0</v>
      </c>
      <c r="FI320" s="232"/>
      <c r="FJ320" s="393">
        <v>409</v>
      </c>
      <c r="FK320" s="430"/>
      <c r="FL320" s="468">
        <v>0.47855183763027975</v>
      </c>
      <c r="FM320" s="469">
        <v>0</v>
      </c>
      <c r="FN320" s="472">
        <v>9.9673066374108608</v>
      </c>
      <c r="FO320" s="386">
        <v>0</v>
      </c>
      <c r="FQ320" s="236">
        <v>386.02</v>
      </c>
      <c r="FR320" s="387">
        <v>1172857.4333333333</v>
      </c>
      <c r="FS320" s="388">
        <v>1.3738980716430579E-3</v>
      </c>
      <c r="FT320" s="389">
        <v>21982.369146288926</v>
      </c>
      <c r="FV320" s="555">
        <v>0</v>
      </c>
      <c r="FW320" s="551">
        <v>0</v>
      </c>
      <c r="FX320" s="547">
        <v>8630</v>
      </c>
      <c r="FY320" s="545">
        <v>9218</v>
      </c>
      <c r="FZ320" s="555">
        <v>0</v>
      </c>
    </row>
    <row r="321" spans="1:182" x14ac:dyDescent="0.2">
      <c r="A321" s="65">
        <v>318</v>
      </c>
      <c r="B321" s="65">
        <v>394</v>
      </c>
      <c r="C321" s="66">
        <v>5314</v>
      </c>
      <c r="D321" s="67" t="s">
        <v>273</v>
      </c>
      <c r="E321" s="75"/>
      <c r="F321" s="220">
        <v>616</v>
      </c>
      <c r="G321" s="220">
        <v>1429161.6666666667</v>
      </c>
      <c r="H321" s="214">
        <v>1.95</v>
      </c>
      <c r="I321" s="220">
        <v>732903.41880341887</v>
      </c>
      <c r="J321" s="220">
        <v>118633</v>
      </c>
      <c r="K321" s="209">
        <v>0</v>
      </c>
      <c r="L321" s="216">
        <v>1.65</v>
      </c>
      <c r="M321" s="220">
        <v>1209290.641025641</v>
      </c>
      <c r="N321" s="220">
        <v>118106.60333333332</v>
      </c>
      <c r="O321" s="220">
        <v>100</v>
      </c>
      <c r="P321" s="220">
        <v>1327497.2443589743</v>
      </c>
      <c r="Q321" s="221">
        <v>2155.0279940892437</v>
      </c>
      <c r="R321" s="221">
        <v>2681.4037114060652</v>
      </c>
      <c r="S321" s="221">
        <v>80.369397003601435</v>
      </c>
      <c r="T321" s="381">
        <v>2155.0279940892437</v>
      </c>
      <c r="U321" s="222">
        <v>2746.534559255173</v>
      </c>
      <c r="V321" s="222">
        <v>78.463530954937681</v>
      </c>
      <c r="W321" s="223">
        <v>119971.55349084994</v>
      </c>
      <c r="X321" s="224">
        <v>194.75901540722393</v>
      </c>
      <c r="Y321" s="225">
        <v>87.632720112268913</v>
      </c>
      <c r="Z321" s="223">
        <v>0</v>
      </c>
      <c r="AA321" s="224">
        <v>0</v>
      </c>
      <c r="AB321" s="226">
        <v>87.632720112268913</v>
      </c>
      <c r="AC321" s="227">
        <v>0</v>
      </c>
      <c r="AD321" s="228">
        <v>0</v>
      </c>
      <c r="AE321" s="229">
        <v>0</v>
      </c>
      <c r="AF321" s="230">
        <v>0</v>
      </c>
      <c r="AG321" s="231">
        <v>87.632720112268913</v>
      </c>
      <c r="AH321" s="223">
        <v>119971.55349084994</v>
      </c>
      <c r="AI321" s="224">
        <v>194.75901540722393</v>
      </c>
      <c r="AJ321" s="226">
        <v>87.632720112268913</v>
      </c>
      <c r="AK321" s="232">
        <v>0</v>
      </c>
      <c r="AL321" s="444">
        <v>1.1493506493506493</v>
      </c>
      <c r="AM321" s="232">
        <v>22757.770495373421</v>
      </c>
      <c r="AN321" s="232">
        <v>22.051948051948052</v>
      </c>
      <c r="AO321" s="232">
        <v>48417.160945667798</v>
      </c>
      <c r="AP321" s="223">
        <v>71174.931441041219</v>
      </c>
      <c r="AQ321" s="224">
        <v>80.369397003601435</v>
      </c>
      <c r="AR321" s="224">
        <v>0</v>
      </c>
      <c r="AS321" s="233">
        <v>0</v>
      </c>
      <c r="AT321" s="234">
        <v>71174.931441041219</v>
      </c>
      <c r="AU321" s="254"/>
      <c r="AV321" s="221">
        <v>334.33</v>
      </c>
      <c r="AW321" s="221">
        <v>205947.28</v>
      </c>
      <c r="AX321" s="271">
        <v>2.43398727123725E-4</v>
      </c>
      <c r="AY321" s="298">
        <v>3833.529952198669</v>
      </c>
      <c r="AZ321" s="213"/>
      <c r="BA321" s="221">
        <v>9.1664457538313311</v>
      </c>
      <c r="BB321" s="272">
        <v>-1.0276880702238314</v>
      </c>
      <c r="BC321" s="221">
        <v>-7.1908079941461587</v>
      </c>
      <c r="BD321" s="272">
        <v>-0.29846490599915848</v>
      </c>
      <c r="BE321" s="221">
        <v>-0.31592830346768314</v>
      </c>
      <c r="BF321" s="272">
        <v>-0.76352602862285712</v>
      </c>
      <c r="BG321" s="221">
        <v>2718.9503511559938</v>
      </c>
      <c r="BH321" s="272">
        <v>-0.26273271435054424</v>
      </c>
      <c r="BI321" s="221">
        <v>-0.45673657262382561</v>
      </c>
      <c r="BJ321" s="445">
        <v>0</v>
      </c>
      <c r="BL321" s="412">
        <v>73</v>
      </c>
      <c r="BM321" s="425"/>
      <c r="BN321" s="235">
        <v>614</v>
      </c>
      <c r="BO321" s="302">
        <v>1.95</v>
      </c>
      <c r="BP321" s="232">
        <v>1.95</v>
      </c>
      <c r="BQ321" s="71">
        <v>92015780</v>
      </c>
      <c r="BR321" s="235">
        <v>624</v>
      </c>
      <c r="BS321" s="302">
        <v>1.95</v>
      </c>
      <c r="BT321" s="232">
        <v>1.95</v>
      </c>
      <c r="BU321" s="71">
        <v>105637520</v>
      </c>
      <c r="BV321" s="235">
        <v>627</v>
      </c>
      <c r="BW321" s="302">
        <v>1.95</v>
      </c>
      <c r="BX321" s="232">
        <v>1.95</v>
      </c>
      <c r="BY321" s="71">
        <v>108315670</v>
      </c>
      <c r="BZ321" s="463">
        <v>-7278</v>
      </c>
      <c r="CA321" s="235">
        <v>1189903</v>
      </c>
      <c r="CB321" s="235">
        <v>16935</v>
      </c>
      <c r="CC321" s="235">
        <v>-34513</v>
      </c>
      <c r="CD321" s="235">
        <v>-169</v>
      </c>
      <c r="CE321" s="235">
        <v>11250</v>
      </c>
      <c r="CF321" s="235">
        <v>106372</v>
      </c>
      <c r="CG321" s="235">
        <v>8305</v>
      </c>
      <c r="CH321" s="235">
        <v>-12607</v>
      </c>
      <c r="CI321" s="235">
        <v>14012</v>
      </c>
      <c r="CJ321" s="235">
        <v>1136</v>
      </c>
      <c r="CK321" s="235">
        <v>17089</v>
      </c>
      <c r="CL321" s="235">
        <v>12892</v>
      </c>
      <c r="CM321" s="235">
        <v>0</v>
      </c>
      <c r="CN321" s="235">
        <v>0</v>
      </c>
      <c r="CO321" s="235">
        <v>0</v>
      </c>
      <c r="CP321" s="235">
        <v>469</v>
      </c>
      <c r="CQ321" s="235">
        <v>0</v>
      </c>
      <c r="CR321" s="235">
        <v>0</v>
      </c>
      <c r="CS321" s="235">
        <v>0</v>
      </c>
      <c r="CT321" s="235">
        <v>0</v>
      </c>
      <c r="CU321" s="235">
        <v>15399</v>
      </c>
      <c r="CV321" s="235">
        <v>0</v>
      </c>
      <c r="CW321" s="235">
        <v>1339195</v>
      </c>
      <c r="CX321" s="463">
        <v>-22318</v>
      </c>
      <c r="CY321" s="544">
        <v>1258970</v>
      </c>
      <c r="CZ321" s="544">
        <v>17424</v>
      </c>
      <c r="DA321" s="544">
        <v>-54319</v>
      </c>
      <c r="DB321" s="544">
        <v>-982</v>
      </c>
      <c r="DC321" s="544">
        <v>39100</v>
      </c>
      <c r="DD321" s="544">
        <v>117041</v>
      </c>
      <c r="DE321" s="544">
        <v>6727</v>
      </c>
      <c r="DF321" s="544">
        <v>-16233</v>
      </c>
      <c r="DG321" s="544">
        <v>15665</v>
      </c>
      <c r="DH321" s="544">
        <v>462</v>
      </c>
      <c r="DI321" s="544">
        <v>3930</v>
      </c>
      <c r="DJ321" s="544">
        <v>30418</v>
      </c>
      <c r="DK321" s="544">
        <v>0</v>
      </c>
      <c r="DL321" s="544">
        <v>0</v>
      </c>
      <c r="DM321" s="544">
        <v>0</v>
      </c>
      <c r="DN321" s="544">
        <v>65</v>
      </c>
      <c r="DO321" s="544">
        <v>30</v>
      </c>
      <c r="DP321" s="544">
        <v>0</v>
      </c>
      <c r="DQ321" s="544">
        <v>0</v>
      </c>
      <c r="DR321" s="544">
        <v>0</v>
      </c>
      <c r="DS321" s="544">
        <v>2833</v>
      </c>
      <c r="DT321" s="544">
        <v>0</v>
      </c>
      <c r="DU321" s="544">
        <v>1398813</v>
      </c>
      <c r="DV321" s="463">
        <v>-24757</v>
      </c>
      <c r="DW321" s="235">
        <v>1371337</v>
      </c>
      <c r="DX321" s="235">
        <v>26709</v>
      </c>
      <c r="DY321" s="235">
        <v>-41928</v>
      </c>
      <c r="DZ321" s="235">
        <v>0</v>
      </c>
      <c r="EA321" s="235">
        <v>6700</v>
      </c>
      <c r="EB321" s="235">
        <v>111457</v>
      </c>
      <c r="EC321" s="235">
        <v>5955</v>
      </c>
      <c r="ED321" s="235">
        <v>-16454</v>
      </c>
      <c r="EE321" s="235">
        <v>6149</v>
      </c>
      <c r="EF321" s="235">
        <v>181</v>
      </c>
      <c r="EG321" s="235">
        <v>6647</v>
      </c>
      <c r="EH321" s="235">
        <v>9049</v>
      </c>
      <c r="EI321" s="235">
        <v>0</v>
      </c>
      <c r="EJ321" s="235">
        <v>0</v>
      </c>
      <c r="EK321" s="235">
        <v>0</v>
      </c>
      <c r="EL321" s="235">
        <v>45</v>
      </c>
      <c r="EM321" s="235">
        <v>30</v>
      </c>
      <c r="EN321" s="235">
        <v>0</v>
      </c>
      <c r="EO321" s="235">
        <v>0</v>
      </c>
      <c r="EP321" s="235">
        <v>0</v>
      </c>
      <c r="EQ321" s="235">
        <v>3362</v>
      </c>
      <c r="ER321" s="235">
        <v>0</v>
      </c>
      <c r="ES321" s="235">
        <v>1464482</v>
      </c>
      <c r="ET321" s="254"/>
      <c r="EU321" s="254"/>
      <c r="EV321" s="254"/>
      <c r="EW321" s="254"/>
      <c r="EY321" s="397">
        <v>6.8298288170890258</v>
      </c>
      <c r="EZ321" s="226">
        <v>-1.0685337950086169</v>
      </c>
      <c r="FA321" s="397">
        <v>-10.096567354405783</v>
      </c>
      <c r="FB321" s="226">
        <v>-0.35136089832459744</v>
      </c>
      <c r="FC321" s="221">
        <v>-0.32740380766252758</v>
      </c>
      <c r="FD321" s="226">
        <v>-0.78803909520879756</v>
      </c>
      <c r="FE321" s="221">
        <v>2921.9492371725223</v>
      </c>
      <c r="FF321" s="226">
        <v>-0.22912068572999078</v>
      </c>
      <c r="FG321" s="221">
        <v>-0.49470327570300526</v>
      </c>
      <c r="FH321" s="226">
        <v>0</v>
      </c>
      <c r="FI321" s="232"/>
      <c r="FJ321" s="393">
        <v>73</v>
      </c>
      <c r="FK321" s="430"/>
      <c r="FL321" s="468">
        <v>1.1388739946380697</v>
      </c>
      <c r="FM321" s="469">
        <v>22764.519660795948</v>
      </c>
      <c r="FN321" s="472">
        <v>21.850938337801608</v>
      </c>
      <c r="FO321" s="386">
        <v>48038.714259832966</v>
      </c>
      <c r="FQ321" s="236">
        <v>345.51</v>
      </c>
      <c r="FR321" s="387">
        <v>214792.05</v>
      </c>
      <c r="FS321" s="388">
        <v>2.5160976510210626E-4</v>
      </c>
      <c r="FT321" s="389">
        <v>4025.7562416337</v>
      </c>
      <c r="FV321" s="555">
        <v>0</v>
      </c>
      <c r="FW321" s="551">
        <v>0</v>
      </c>
      <c r="FX321" s="547">
        <v>300</v>
      </c>
      <c r="FY321" s="545">
        <v>481</v>
      </c>
      <c r="FZ321" s="555">
        <v>0</v>
      </c>
    </row>
    <row r="322" spans="1:182" x14ac:dyDescent="0.2">
      <c r="A322" s="65">
        <v>319</v>
      </c>
      <c r="B322" s="65">
        <v>632</v>
      </c>
      <c r="C322" s="66">
        <v>2324</v>
      </c>
      <c r="D322" s="67" t="s">
        <v>150</v>
      </c>
      <c r="E322" s="75">
        <v>351</v>
      </c>
      <c r="F322" s="220">
        <v>4307.333333333333</v>
      </c>
      <c r="G322" s="220">
        <v>8739828.666666666</v>
      </c>
      <c r="H322" s="214">
        <v>1.59</v>
      </c>
      <c r="I322" s="220">
        <v>5496747.5890985327</v>
      </c>
      <c r="J322" s="220">
        <v>738410.66666666663</v>
      </c>
      <c r="K322" s="209">
        <v>0</v>
      </c>
      <c r="L322" s="216">
        <v>1.65</v>
      </c>
      <c r="M322" s="220">
        <v>9069633.5220125765</v>
      </c>
      <c r="N322" s="220">
        <v>900358.63666666672</v>
      </c>
      <c r="O322" s="220">
        <v>1751.3333333333333</v>
      </c>
      <c r="P322" s="220">
        <v>9971743.4920125771</v>
      </c>
      <c r="Q322" s="221">
        <v>2315.0619467603879</v>
      </c>
      <c r="R322" s="221">
        <v>2681.4037114060652</v>
      </c>
      <c r="S322" s="221">
        <v>86.337687119349269</v>
      </c>
      <c r="T322" s="381">
        <v>2315.0619467603879</v>
      </c>
      <c r="U322" s="222">
        <v>2746.534559255173</v>
      </c>
      <c r="V322" s="222">
        <v>84.290290066046154</v>
      </c>
      <c r="W322" s="223">
        <v>583843.75487267831</v>
      </c>
      <c r="X322" s="224">
        <v>135.54645291890071</v>
      </c>
      <c r="Y322" s="225">
        <v>91.392742885190046</v>
      </c>
      <c r="Z322" s="223">
        <v>0</v>
      </c>
      <c r="AA322" s="224">
        <v>0</v>
      </c>
      <c r="AB322" s="226">
        <v>91.392742885190046</v>
      </c>
      <c r="AC322" s="227">
        <v>0</v>
      </c>
      <c r="AD322" s="228">
        <v>0</v>
      </c>
      <c r="AE322" s="229">
        <v>0</v>
      </c>
      <c r="AF322" s="230">
        <v>0</v>
      </c>
      <c r="AG322" s="231">
        <v>91.392742885190046</v>
      </c>
      <c r="AH322" s="223">
        <v>583843.75487267831</v>
      </c>
      <c r="AI322" s="224">
        <v>135.54645291890071</v>
      </c>
      <c r="AJ322" s="226">
        <v>91.392742885190046</v>
      </c>
      <c r="AK322" s="232">
        <v>0</v>
      </c>
      <c r="AL322" s="444">
        <v>0.26930815663210034</v>
      </c>
      <c r="AM322" s="232">
        <v>0</v>
      </c>
      <c r="AN322" s="232">
        <v>6.7549914873858539</v>
      </c>
      <c r="AO322" s="232">
        <v>0</v>
      </c>
      <c r="AP322" s="223">
        <v>0</v>
      </c>
      <c r="AQ322" s="224">
        <v>86.337687119349269</v>
      </c>
      <c r="AR322" s="224">
        <v>0</v>
      </c>
      <c r="AS322" s="233">
        <v>0</v>
      </c>
      <c r="AT322" s="234">
        <v>0</v>
      </c>
      <c r="AU322" s="254"/>
      <c r="AV322" s="221">
        <v>432.11</v>
      </c>
      <c r="AW322" s="221">
        <v>1861241.8066666666</v>
      </c>
      <c r="AX322" s="271">
        <v>2.1997080350472653E-3</v>
      </c>
      <c r="AY322" s="298">
        <v>34645.40155199443</v>
      </c>
      <c r="AZ322" s="213"/>
      <c r="BA322" s="221">
        <v>30.536366422157016</v>
      </c>
      <c r="BB322" s="272">
        <v>-0.51662013477098478</v>
      </c>
      <c r="BC322" s="221">
        <v>-24.159564495361547</v>
      </c>
      <c r="BD322" s="272">
        <v>-1.9459547397904624</v>
      </c>
      <c r="BE322" s="221">
        <v>-0.11397676237789196</v>
      </c>
      <c r="BF322" s="272">
        <v>-0.30000912906914806</v>
      </c>
      <c r="BG322" s="221">
        <v>3222.0859814017058</v>
      </c>
      <c r="BH322" s="272">
        <v>-0.11879363747017481</v>
      </c>
      <c r="BI322" s="221">
        <v>-0.66094759154010507</v>
      </c>
      <c r="BJ322" s="445">
        <v>0</v>
      </c>
      <c r="BL322" s="412">
        <v>428</v>
      </c>
      <c r="BM322" s="425"/>
      <c r="BN322" s="235">
        <v>4294</v>
      </c>
      <c r="BO322" s="302">
        <v>1.59</v>
      </c>
      <c r="BP322" s="232">
        <v>1.59</v>
      </c>
      <c r="BQ322" s="71">
        <v>698777050</v>
      </c>
      <c r="BR322" s="235">
        <v>4361</v>
      </c>
      <c r="BS322" s="302">
        <v>1.59</v>
      </c>
      <c r="BT322" s="232">
        <v>1.59</v>
      </c>
      <c r="BU322" s="71">
        <v>777472410</v>
      </c>
      <c r="BV322" s="235">
        <v>4353</v>
      </c>
      <c r="BW322" s="302">
        <v>1.59</v>
      </c>
      <c r="BX322" s="232">
        <v>1.59</v>
      </c>
      <c r="BY322" s="71">
        <v>801345740</v>
      </c>
      <c r="BZ322" s="463">
        <v>-75706</v>
      </c>
      <c r="CA322" s="235">
        <v>7623482</v>
      </c>
      <c r="CB322" s="235">
        <v>249264</v>
      </c>
      <c r="CC322" s="235">
        <v>-203320</v>
      </c>
      <c r="CD322" s="235">
        <v>-1149</v>
      </c>
      <c r="CE322" s="235">
        <v>0</v>
      </c>
      <c r="CF322" s="235">
        <v>729923</v>
      </c>
      <c r="CG322" s="235">
        <v>60171</v>
      </c>
      <c r="CH322" s="235">
        <v>-69132</v>
      </c>
      <c r="CI322" s="235">
        <v>54768</v>
      </c>
      <c r="CJ322" s="235">
        <v>0</v>
      </c>
      <c r="CK322" s="235">
        <v>313268</v>
      </c>
      <c r="CL322" s="235">
        <v>105601</v>
      </c>
      <c r="CM322" s="235">
        <v>-11017</v>
      </c>
      <c r="CN322" s="235">
        <v>0</v>
      </c>
      <c r="CO322" s="235">
        <v>0</v>
      </c>
      <c r="CP322" s="235">
        <v>6863</v>
      </c>
      <c r="CQ322" s="235">
        <v>1130</v>
      </c>
      <c r="CR322" s="235">
        <v>-10</v>
      </c>
      <c r="CS322" s="235">
        <v>0</v>
      </c>
      <c r="CT322" s="235">
        <v>1312</v>
      </c>
      <c r="CU322" s="235">
        <v>9421</v>
      </c>
      <c r="CV322" s="235">
        <v>0</v>
      </c>
      <c r="CW322" s="235">
        <v>8794869</v>
      </c>
      <c r="CX322" s="463">
        <v>-48506</v>
      </c>
      <c r="CY322" s="544">
        <v>8145561</v>
      </c>
      <c r="CZ322" s="544">
        <v>246643</v>
      </c>
      <c r="DA322" s="544">
        <v>-221729</v>
      </c>
      <c r="DB322" s="544">
        <v>-1739</v>
      </c>
      <c r="DC322" s="544">
        <v>0</v>
      </c>
      <c r="DD322" s="544">
        <v>763121</v>
      </c>
      <c r="DE322" s="544">
        <v>57394</v>
      </c>
      <c r="DF322" s="544">
        <v>-61245</v>
      </c>
      <c r="DG322" s="544">
        <v>86141</v>
      </c>
      <c r="DH322" s="544">
        <v>0</v>
      </c>
      <c r="DI322" s="544">
        <v>208880</v>
      </c>
      <c r="DJ322" s="544">
        <v>91686</v>
      </c>
      <c r="DK322" s="544">
        <v>-577</v>
      </c>
      <c r="DL322" s="544">
        <v>0</v>
      </c>
      <c r="DM322" s="544">
        <v>0</v>
      </c>
      <c r="DN322" s="544">
        <v>-7217</v>
      </c>
      <c r="DO322" s="544">
        <v>772</v>
      </c>
      <c r="DP322" s="544">
        <v>-11</v>
      </c>
      <c r="DQ322" s="544">
        <v>0</v>
      </c>
      <c r="DR322" s="544">
        <v>992</v>
      </c>
      <c r="DS322" s="544">
        <v>2069</v>
      </c>
      <c r="DT322" s="544">
        <v>0</v>
      </c>
      <c r="DU322" s="544">
        <v>9262235</v>
      </c>
      <c r="DV322" s="463">
        <v>-56937</v>
      </c>
      <c r="DW322" s="235">
        <v>7904164</v>
      </c>
      <c r="DX322" s="235">
        <v>233251</v>
      </c>
      <c r="DY322" s="235">
        <v>-219187</v>
      </c>
      <c r="DZ322" s="235">
        <v>-3164</v>
      </c>
      <c r="EA322" s="235">
        <v>0</v>
      </c>
      <c r="EB322" s="235">
        <v>842909</v>
      </c>
      <c r="EC322" s="235">
        <v>63353</v>
      </c>
      <c r="ED322" s="235">
        <v>-56212</v>
      </c>
      <c r="EE322" s="235">
        <v>70533</v>
      </c>
      <c r="EF322" s="235">
        <v>3127</v>
      </c>
      <c r="EG322" s="235">
        <v>197205</v>
      </c>
      <c r="EH322" s="235">
        <v>28103</v>
      </c>
      <c r="EI322" s="235">
        <v>-68889</v>
      </c>
      <c r="EJ322" s="235">
        <v>0</v>
      </c>
      <c r="EK322" s="235">
        <v>0</v>
      </c>
      <c r="EL322" s="235">
        <v>985</v>
      </c>
      <c r="EM322" s="235">
        <v>653</v>
      </c>
      <c r="EN322" s="235">
        <v>-100</v>
      </c>
      <c r="EO322" s="235">
        <v>0</v>
      </c>
      <c r="EP322" s="235">
        <v>-1338</v>
      </c>
      <c r="EQ322" s="235">
        <v>8148</v>
      </c>
      <c r="ER322" s="235">
        <v>0</v>
      </c>
      <c r="ES322" s="235">
        <v>8946604</v>
      </c>
      <c r="ET322" s="254"/>
      <c r="EU322" s="254"/>
      <c r="EV322" s="254"/>
      <c r="EW322" s="254"/>
      <c r="EY322" s="397">
        <v>24.503581048268359</v>
      </c>
      <c r="EZ322" s="226">
        <v>-0.65203671317496481</v>
      </c>
      <c r="FA322" s="397">
        <v>-6.233231979662456</v>
      </c>
      <c r="FB322" s="226">
        <v>-8.0698020846386373E-2</v>
      </c>
      <c r="FC322" s="221">
        <v>-0.16098309204614147</v>
      </c>
      <c r="FD322" s="226">
        <v>-0.37460486427528267</v>
      </c>
      <c r="FE322" s="221">
        <v>3290.1677257352258</v>
      </c>
      <c r="FF322" s="226">
        <v>-0.12416823845363109</v>
      </c>
      <c r="FG322" s="221">
        <v>-0.24579283996075069</v>
      </c>
      <c r="FH322" s="226">
        <v>0</v>
      </c>
      <c r="FI322" s="232"/>
      <c r="FJ322" s="393">
        <v>428</v>
      </c>
      <c r="FK322" s="430"/>
      <c r="FL322" s="468">
        <v>0.26752767527675275</v>
      </c>
      <c r="FM322" s="469">
        <v>0</v>
      </c>
      <c r="FN322" s="472">
        <v>6.7103321033210328</v>
      </c>
      <c r="FO322" s="386">
        <v>0</v>
      </c>
      <c r="FQ322" s="236">
        <v>437.75</v>
      </c>
      <c r="FR322" s="387">
        <v>1898084</v>
      </c>
      <c r="FS322" s="388">
        <v>2.2234364325125922E-3</v>
      </c>
      <c r="FT322" s="389">
        <v>35574.982920201473</v>
      </c>
      <c r="FV322" s="555">
        <v>0</v>
      </c>
      <c r="FW322" s="551">
        <v>0</v>
      </c>
      <c r="FX322" s="547">
        <v>5254</v>
      </c>
      <c r="FY322" s="545">
        <v>9204</v>
      </c>
      <c r="FZ322" s="555">
        <v>0</v>
      </c>
    </row>
    <row r="323" spans="1:182" x14ac:dyDescent="0.2">
      <c r="A323" s="65">
        <v>320</v>
      </c>
      <c r="B323" s="65">
        <v>995</v>
      </c>
      <c r="C323" s="66">
        <v>4525</v>
      </c>
      <c r="D323" s="67" t="s">
        <v>251</v>
      </c>
      <c r="E323" s="75"/>
      <c r="F323" s="220">
        <v>2366.3333333333335</v>
      </c>
      <c r="G323" s="220">
        <v>5583514.333333333</v>
      </c>
      <c r="H323" s="214">
        <v>1.67</v>
      </c>
      <c r="I323" s="220">
        <v>3343421.7564870263</v>
      </c>
      <c r="J323" s="220">
        <v>567747</v>
      </c>
      <c r="K323" s="209">
        <v>0</v>
      </c>
      <c r="L323" s="216">
        <v>1.65</v>
      </c>
      <c r="M323" s="220">
        <v>5516645.8982035918</v>
      </c>
      <c r="N323" s="220">
        <v>583672.81333333335</v>
      </c>
      <c r="O323" s="220">
        <v>17640</v>
      </c>
      <c r="P323" s="220">
        <v>6117958.7115369262</v>
      </c>
      <c r="Q323" s="221">
        <v>2585.417119962076</v>
      </c>
      <c r="R323" s="221">
        <v>2681.4037114060652</v>
      </c>
      <c r="S323" s="221">
        <v>96.420285724388137</v>
      </c>
      <c r="T323" s="381">
        <v>2585.417119962076</v>
      </c>
      <c r="U323" s="222">
        <v>2746.534559255173</v>
      </c>
      <c r="V323" s="222">
        <v>94.133791663018798</v>
      </c>
      <c r="W323" s="223">
        <v>84040.420228175164</v>
      </c>
      <c r="X323" s="224">
        <v>35.515038834276019</v>
      </c>
      <c r="Y323" s="225">
        <v>97.744780006364522</v>
      </c>
      <c r="Z323" s="223">
        <v>0</v>
      </c>
      <c r="AA323" s="224">
        <v>0</v>
      </c>
      <c r="AB323" s="226">
        <v>97.744780006364522</v>
      </c>
      <c r="AC323" s="227">
        <v>0</v>
      </c>
      <c r="AD323" s="228">
        <v>0</v>
      </c>
      <c r="AE323" s="229">
        <v>0</v>
      </c>
      <c r="AF323" s="230">
        <v>0</v>
      </c>
      <c r="AG323" s="231">
        <v>97.744780006364522</v>
      </c>
      <c r="AH323" s="223">
        <v>84040.420228175164</v>
      </c>
      <c r="AI323" s="224">
        <v>35.515038834276019</v>
      </c>
      <c r="AJ323" s="226">
        <v>97.744780006364522</v>
      </c>
      <c r="AK323" s="232">
        <v>0</v>
      </c>
      <c r="AL323" s="444">
        <v>0.31694604873925902</v>
      </c>
      <c r="AM323" s="232">
        <v>0</v>
      </c>
      <c r="AN323" s="232">
        <v>14.518664600647977</v>
      </c>
      <c r="AO323" s="232">
        <v>42538.640338222816</v>
      </c>
      <c r="AP323" s="223">
        <v>42538.640338222816</v>
      </c>
      <c r="AQ323" s="224">
        <v>96.420285724388137</v>
      </c>
      <c r="AR323" s="224">
        <v>0</v>
      </c>
      <c r="AS323" s="233">
        <v>0</v>
      </c>
      <c r="AT323" s="234">
        <v>42538.640338222816</v>
      </c>
      <c r="AU323" s="254"/>
      <c r="AV323" s="221">
        <v>858.34</v>
      </c>
      <c r="AW323" s="221">
        <v>2031118.5533333335</v>
      </c>
      <c r="AX323" s="271">
        <v>2.4004768138657386E-3</v>
      </c>
      <c r="AY323" s="298">
        <v>37807.509818385384</v>
      </c>
      <c r="AZ323" s="213"/>
      <c r="BA323" s="221">
        <v>61.42232675572486</v>
      </c>
      <c r="BB323" s="272">
        <v>0.22202668695312019</v>
      </c>
      <c r="BC323" s="221">
        <v>0.68967269833356459</v>
      </c>
      <c r="BD323" s="272">
        <v>0.46664783666522525</v>
      </c>
      <c r="BE323" s="221">
        <v>-9.8204021181132098E-2</v>
      </c>
      <c r="BF323" s="272">
        <v>-0.26380771135511027</v>
      </c>
      <c r="BG323" s="221">
        <v>2243.5845429301021</v>
      </c>
      <c r="BH323" s="272">
        <v>-0.39872728818565523</v>
      </c>
      <c r="BI323" s="221">
        <v>0.20589852511222262</v>
      </c>
      <c r="BJ323" s="445">
        <v>0</v>
      </c>
      <c r="BL323" s="412">
        <v>288</v>
      </c>
      <c r="BM323" s="425"/>
      <c r="BN323" s="235">
        <v>2373</v>
      </c>
      <c r="BO323" s="302">
        <v>1.67</v>
      </c>
      <c r="BP323" s="232">
        <v>1.67</v>
      </c>
      <c r="BQ323" s="71">
        <v>470060630</v>
      </c>
      <c r="BR323" s="235">
        <v>2370</v>
      </c>
      <c r="BS323" s="302">
        <v>1.67</v>
      </c>
      <c r="BT323" s="232">
        <v>1.67</v>
      </c>
      <c r="BU323" s="71">
        <v>465567130</v>
      </c>
      <c r="BV323" s="235">
        <v>2435</v>
      </c>
      <c r="BW323" s="302">
        <v>1.67</v>
      </c>
      <c r="BX323" s="232">
        <v>1.67</v>
      </c>
      <c r="BY323" s="71">
        <v>472887450</v>
      </c>
      <c r="BZ323" s="463">
        <v>-46082</v>
      </c>
      <c r="CA323" s="235">
        <v>4071504</v>
      </c>
      <c r="CB323" s="235">
        <v>120341</v>
      </c>
      <c r="CC323" s="235">
        <v>-71091</v>
      </c>
      <c r="CD323" s="235">
        <v>-63</v>
      </c>
      <c r="CE323" s="235">
        <v>0</v>
      </c>
      <c r="CF323" s="235">
        <v>346129</v>
      </c>
      <c r="CG323" s="235">
        <v>17167</v>
      </c>
      <c r="CH323" s="235">
        <v>-24640</v>
      </c>
      <c r="CI323" s="235">
        <v>103140</v>
      </c>
      <c r="CJ323" s="235">
        <v>842</v>
      </c>
      <c r="CK323" s="235">
        <v>1052952</v>
      </c>
      <c r="CL323" s="235">
        <v>36542</v>
      </c>
      <c r="CM323" s="235">
        <v>-876</v>
      </c>
      <c r="CN323" s="235">
        <v>0</v>
      </c>
      <c r="CO323" s="235">
        <v>0</v>
      </c>
      <c r="CP323" s="235">
        <v>7552</v>
      </c>
      <c r="CQ323" s="235">
        <v>3065</v>
      </c>
      <c r="CR323" s="235">
        <v>-85</v>
      </c>
      <c r="CS323" s="235">
        <v>0</v>
      </c>
      <c r="CT323" s="235">
        <v>11573</v>
      </c>
      <c r="CU323" s="235">
        <v>14615</v>
      </c>
      <c r="CV323" s="235">
        <v>0</v>
      </c>
      <c r="CW323" s="235">
        <v>5642585</v>
      </c>
      <c r="CX323" s="463">
        <v>-69575</v>
      </c>
      <c r="CY323" s="544">
        <v>4208794</v>
      </c>
      <c r="CZ323" s="544">
        <v>117679</v>
      </c>
      <c r="DA323" s="544">
        <v>-88557</v>
      </c>
      <c r="DB323" s="544">
        <v>-21</v>
      </c>
      <c r="DC323" s="544">
        <v>0</v>
      </c>
      <c r="DD323" s="544">
        <v>353560</v>
      </c>
      <c r="DE323" s="544">
        <v>19593</v>
      </c>
      <c r="DF323" s="544">
        <v>-26284</v>
      </c>
      <c r="DG323" s="544">
        <v>161407</v>
      </c>
      <c r="DH323" s="544">
        <v>0</v>
      </c>
      <c r="DI323" s="544">
        <v>983425</v>
      </c>
      <c r="DJ323" s="544">
        <v>19659</v>
      </c>
      <c r="DK323" s="544">
        <v>-22430</v>
      </c>
      <c r="DL323" s="544">
        <v>0</v>
      </c>
      <c r="DM323" s="544">
        <v>0</v>
      </c>
      <c r="DN323" s="544">
        <v>13431</v>
      </c>
      <c r="DO323" s="544">
        <v>672</v>
      </c>
      <c r="DP323" s="544">
        <v>-93</v>
      </c>
      <c r="DQ323" s="544">
        <v>0</v>
      </c>
      <c r="DR323" s="544">
        <v>1709</v>
      </c>
      <c r="DS323" s="544">
        <v>36639</v>
      </c>
      <c r="DT323" s="544">
        <v>0</v>
      </c>
      <c r="DU323" s="544">
        <v>5709608</v>
      </c>
      <c r="DV323" s="463">
        <v>-123844</v>
      </c>
      <c r="DW323" s="235">
        <v>4117430</v>
      </c>
      <c r="DX323" s="235">
        <v>75793</v>
      </c>
      <c r="DY323" s="235">
        <v>-92184</v>
      </c>
      <c r="DZ323" s="235">
        <v>-274</v>
      </c>
      <c r="EA323" s="235">
        <v>0</v>
      </c>
      <c r="EB323" s="235">
        <v>324043</v>
      </c>
      <c r="EC323" s="235">
        <v>15366</v>
      </c>
      <c r="ED323" s="235">
        <v>-26826</v>
      </c>
      <c r="EE323" s="235">
        <v>101562</v>
      </c>
      <c r="EF323" s="235">
        <v>1018</v>
      </c>
      <c r="EG323" s="235">
        <v>694149</v>
      </c>
      <c r="EH323" s="235">
        <v>32639</v>
      </c>
      <c r="EI323" s="235">
        <v>-2056</v>
      </c>
      <c r="EJ323" s="235">
        <v>0</v>
      </c>
      <c r="EK323" s="235">
        <v>0</v>
      </c>
      <c r="EL323" s="235">
        <v>11570</v>
      </c>
      <c r="EM323" s="235">
        <v>602</v>
      </c>
      <c r="EN323" s="235">
        <v>-1711</v>
      </c>
      <c r="EO323" s="235">
        <v>0</v>
      </c>
      <c r="EP323" s="235">
        <v>2034</v>
      </c>
      <c r="EQ323" s="235">
        <v>24685</v>
      </c>
      <c r="ER323" s="235">
        <v>0</v>
      </c>
      <c r="ES323" s="235">
        <v>5153996</v>
      </c>
      <c r="ET323" s="254"/>
      <c r="EU323" s="254"/>
      <c r="EV323" s="254"/>
      <c r="EW323" s="254"/>
      <c r="EY323" s="397">
        <v>62.039020301528183</v>
      </c>
      <c r="EZ323" s="226">
        <v>0.2325180044558055</v>
      </c>
      <c r="FA323" s="397">
        <v>1.4253974223075752</v>
      </c>
      <c r="FB323" s="226">
        <v>0.45586079955220754</v>
      </c>
      <c r="FC323" s="221">
        <v>-0.16722377874517447</v>
      </c>
      <c r="FD323" s="226">
        <v>-0.39010842401155432</v>
      </c>
      <c r="FE323" s="221">
        <v>2324.3830789347612</v>
      </c>
      <c r="FF323" s="226">
        <v>-0.39944355833041317</v>
      </c>
      <c r="FG323" s="221">
        <v>0.17442848458171795</v>
      </c>
      <c r="FH323" s="226">
        <v>0</v>
      </c>
      <c r="FI323" s="232"/>
      <c r="FJ323" s="393">
        <v>292</v>
      </c>
      <c r="FK323" s="430"/>
      <c r="FL323" s="468">
        <v>0.31345778768459182</v>
      </c>
      <c r="FM323" s="469">
        <v>0</v>
      </c>
      <c r="FN323" s="472">
        <v>14.358874338255783</v>
      </c>
      <c r="FO323" s="386">
        <v>43826.250712086789</v>
      </c>
      <c r="FQ323" s="236">
        <v>831.13</v>
      </c>
      <c r="FR323" s="387">
        <v>1988617.0466666666</v>
      </c>
      <c r="FS323" s="388">
        <v>2.3294878371422235E-3</v>
      </c>
      <c r="FT323" s="389">
        <v>37271.805394275572</v>
      </c>
      <c r="FV323" s="555">
        <v>0</v>
      </c>
      <c r="FW323" s="551">
        <v>0</v>
      </c>
      <c r="FX323" s="547">
        <v>52920</v>
      </c>
      <c r="FY323" s="545">
        <v>59102</v>
      </c>
      <c r="FZ323" s="555">
        <v>0</v>
      </c>
    </row>
    <row r="324" spans="1:182" x14ac:dyDescent="0.2">
      <c r="A324" s="65">
        <v>321</v>
      </c>
      <c r="B324" s="65">
        <v>553</v>
      </c>
      <c r="C324" s="66">
        <v>2223</v>
      </c>
      <c r="D324" s="67" t="s">
        <v>130</v>
      </c>
      <c r="E324" s="75"/>
      <c r="F324" s="220">
        <v>103.66666666666667</v>
      </c>
      <c r="G324" s="220">
        <v>164399.66666666666</v>
      </c>
      <c r="H324" s="214">
        <v>1.3999999999999997</v>
      </c>
      <c r="I324" s="220">
        <v>117428.33333333333</v>
      </c>
      <c r="J324" s="220">
        <v>18121.333333333332</v>
      </c>
      <c r="K324" s="209">
        <v>0</v>
      </c>
      <c r="L324" s="216">
        <v>1.65</v>
      </c>
      <c r="M324" s="220">
        <v>193756.75</v>
      </c>
      <c r="N324" s="220">
        <v>18685.850000000002</v>
      </c>
      <c r="O324" s="220">
        <v>141.33333333333334</v>
      </c>
      <c r="P324" s="220">
        <v>212583.93333333335</v>
      </c>
      <c r="Q324" s="221">
        <v>2050.648874598071</v>
      </c>
      <c r="R324" s="221">
        <v>2681.4037114060652</v>
      </c>
      <c r="S324" s="221">
        <v>76.476692632112403</v>
      </c>
      <c r="T324" s="381">
        <v>2050.648874598071</v>
      </c>
      <c r="U324" s="222">
        <v>2746.534559255173</v>
      </c>
      <c r="V324" s="222">
        <v>74.66313750496488</v>
      </c>
      <c r="W324" s="223">
        <v>24193.653023831968</v>
      </c>
      <c r="X324" s="224">
        <v>233.37928961895787</v>
      </c>
      <c r="Y324" s="225">
        <v>85.180316358230812</v>
      </c>
      <c r="Z324" s="223">
        <v>2278</v>
      </c>
      <c r="AA324" s="224">
        <v>21.974276527331188</v>
      </c>
      <c r="AB324" s="226">
        <v>85.99982281426567</v>
      </c>
      <c r="AC324" s="227">
        <v>0</v>
      </c>
      <c r="AD324" s="228">
        <v>0</v>
      </c>
      <c r="AE324" s="229">
        <v>2278</v>
      </c>
      <c r="AF324" s="230">
        <v>21.974276527331188</v>
      </c>
      <c r="AG324" s="231">
        <v>85.99982281426567</v>
      </c>
      <c r="AH324" s="223">
        <v>26471.653023831968</v>
      </c>
      <c r="AI324" s="224">
        <v>255.35356614628907</v>
      </c>
      <c r="AJ324" s="226">
        <v>85.99982281426567</v>
      </c>
      <c r="AK324" s="232">
        <v>0</v>
      </c>
      <c r="AL324" s="444">
        <v>1.3890675241157555</v>
      </c>
      <c r="AM324" s="232">
        <v>5479.5815184437133</v>
      </c>
      <c r="AN324" s="232">
        <v>37.446945337620576</v>
      </c>
      <c r="AO324" s="232">
        <v>20991.217943770429</v>
      </c>
      <c r="AP324" s="223">
        <v>26470.799462214141</v>
      </c>
      <c r="AQ324" s="224">
        <v>76.476692632112403</v>
      </c>
      <c r="AR324" s="224">
        <v>0</v>
      </c>
      <c r="AS324" s="233">
        <v>0</v>
      </c>
      <c r="AT324" s="234">
        <v>26470.799462214141</v>
      </c>
      <c r="AU324" s="254"/>
      <c r="AV324" s="221">
        <v>54.52</v>
      </c>
      <c r="AW324" s="221">
        <v>5651.9066666666677</v>
      </c>
      <c r="AX324" s="271">
        <v>6.6797040897493883E-6</v>
      </c>
      <c r="AY324" s="298">
        <v>105.20533941355286</v>
      </c>
      <c r="AZ324" s="213"/>
      <c r="BA324" s="221">
        <v>11.471619676877715</v>
      </c>
      <c r="BB324" s="272">
        <v>-0.97255915814241101</v>
      </c>
      <c r="BC324" s="221">
        <v>-2.0274504707755518</v>
      </c>
      <c r="BD324" s="272">
        <v>0.20284342660456736</v>
      </c>
      <c r="BE324" s="221">
        <v>-1.2477266132283769</v>
      </c>
      <c r="BF324" s="272">
        <v>-2.9021790006129611</v>
      </c>
      <c r="BG324" s="221">
        <v>4690.2832755153404</v>
      </c>
      <c r="BH324" s="272">
        <v>0.30123418502724392</v>
      </c>
      <c r="BI324" s="221">
        <v>-0.99328222929451215</v>
      </c>
      <c r="BJ324" s="445">
        <v>0</v>
      </c>
      <c r="BL324" s="412">
        <v>0</v>
      </c>
      <c r="BM324" s="425"/>
      <c r="BN324" s="235">
        <v>105</v>
      </c>
      <c r="BO324" s="302">
        <v>1.4</v>
      </c>
      <c r="BP324" s="232">
        <v>1.4</v>
      </c>
      <c r="BQ324" s="71">
        <v>14506330</v>
      </c>
      <c r="BR324" s="235">
        <v>104</v>
      </c>
      <c r="BS324" s="302">
        <v>1.4</v>
      </c>
      <c r="BT324" s="232">
        <v>1.4</v>
      </c>
      <c r="BU324" s="71">
        <v>15896330</v>
      </c>
      <c r="BV324" s="235">
        <v>103</v>
      </c>
      <c r="BW324" s="302">
        <v>1.4</v>
      </c>
      <c r="BX324" s="232">
        <v>1.4</v>
      </c>
      <c r="BY324" s="71">
        <v>15826350</v>
      </c>
      <c r="BZ324" s="463">
        <v>-331</v>
      </c>
      <c r="CA324" s="235">
        <v>148839</v>
      </c>
      <c r="CB324" s="235">
        <v>3337</v>
      </c>
      <c r="CC324" s="235">
        <v>-7139</v>
      </c>
      <c r="CD324" s="235">
        <v>0</v>
      </c>
      <c r="CE324" s="235">
        <v>0</v>
      </c>
      <c r="CF324" s="235">
        <v>19716</v>
      </c>
      <c r="CG324" s="235">
        <v>732</v>
      </c>
      <c r="CH324" s="235">
        <v>-2645</v>
      </c>
      <c r="CI324" s="235">
        <v>336</v>
      </c>
      <c r="CJ324" s="235">
        <v>0</v>
      </c>
      <c r="CK324" s="235">
        <v>-291</v>
      </c>
      <c r="CL324" s="235">
        <v>5323</v>
      </c>
      <c r="CM324" s="235">
        <v>-6</v>
      </c>
      <c r="CN324" s="235">
        <v>0</v>
      </c>
      <c r="CO324" s="235">
        <v>0</v>
      </c>
      <c r="CP324" s="235">
        <v>555</v>
      </c>
      <c r="CQ324" s="235">
        <v>0</v>
      </c>
      <c r="CR324" s="235">
        <v>-65</v>
      </c>
      <c r="CS324" s="235">
        <v>0</v>
      </c>
      <c r="CT324" s="235">
        <v>0</v>
      </c>
      <c r="CU324" s="235">
        <v>0</v>
      </c>
      <c r="CV324" s="235">
        <v>0</v>
      </c>
      <c r="CW324" s="235">
        <v>168361</v>
      </c>
      <c r="CX324" s="463">
        <v>0</v>
      </c>
      <c r="CY324" s="544">
        <v>150394</v>
      </c>
      <c r="CZ324" s="544">
        <v>4936</v>
      </c>
      <c r="DA324" s="544">
        <v>-4638</v>
      </c>
      <c r="DB324" s="544">
        <v>0</v>
      </c>
      <c r="DC324" s="544">
        <v>0</v>
      </c>
      <c r="DD324" s="544">
        <v>19543</v>
      </c>
      <c r="DE324" s="544">
        <v>833</v>
      </c>
      <c r="DF324" s="544">
        <v>-2545</v>
      </c>
      <c r="DG324" s="544">
        <v>1367</v>
      </c>
      <c r="DH324" s="544">
        <v>0</v>
      </c>
      <c r="DI324" s="544">
        <v>2930</v>
      </c>
      <c r="DJ324" s="544">
        <v>4490</v>
      </c>
      <c r="DK324" s="544">
        <v>0</v>
      </c>
      <c r="DL324" s="544">
        <v>0</v>
      </c>
      <c r="DM324" s="544">
        <v>0</v>
      </c>
      <c r="DN324" s="544">
        <v>78</v>
      </c>
      <c r="DO324" s="544">
        <v>0</v>
      </c>
      <c r="DP324" s="544">
        <v>-4</v>
      </c>
      <c r="DQ324" s="544">
        <v>0</v>
      </c>
      <c r="DR324" s="544">
        <v>0</v>
      </c>
      <c r="DS324" s="544">
        <v>10</v>
      </c>
      <c r="DT324" s="544">
        <v>0</v>
      </c>
      <c r="DU324" s="544">
        <v>177394</v>
      </c>
      <c r="DV324" s="463">
        <v>-912</v>
      </c>
      <c r="DW324" s="235">
        <v>169205</v>
      </c>
      <c r="DX324" s="235">
        <v>4015</v>
      </c>
      <c r="DY324" s="235">
        <v>-2792</v>
      </c>
      <c r="DZ324" s="235">
        <v>0</v>
      </c>
      <c r="EA324" s="235">
        <v>0</v>
      </c>
      <c r="EB324" s="235">
        <v>15690</v>
      </c>
      <c r="EC324" s="235">
        <v>767</v>
      </c>
      <c r="ED324" s="235">
        <v>-162</v>
      </c>
      <c r="EE324" s="235">
        <v>-174</v>
      </c>
      <c r="EF324" s="235">
        <v>0</v>
      </c>
      <c r="EG324" s="235">
        <v>1505</v>
      </c>
      <c r="EH324" s="235">
        <v>5037</v>
      </c>
      <c r="EI324" s="235">
        <v>-8</v>
      </c>
      <c r="EJ324" s="235">
        <v>0</v>
      </c>
      <c r="EK324" s="235">
        <v>0</v>
      </c>
      <c r="EL324" s="235">
        <v>-44</v>
      </c>
      <c r="EM324" s="235">
        <v>0</v>
      </c>
      <c r="EN324" s="235">
        <v>-76</v>
      </c>
      <c r="EO324" s="235">
        <v>0</v>
      </c>
      <c r="EP324" s="235">
        <v>0</v>
      </c>
      <c r="EQ324" s="235">
        <v>6</v>
      </c>
      <c r="ER324" s="235">
        <v>0</v>
      </c>
      <c r="ES324" s="235">
        <v>192057</v>
      </c>
      <c r="ET324" s="254"/>
      <c r="EU324" s="254"/>
      <c r="EV324" s="254"/>
      <c r="EW324" s="254"/>
      <c r="EY324" s="397">
        <v>1.2128535196651298</v>
      </c>
      <c r="EZ324" s="226">
        <v>-1.2009026202307782</v>
      </c>
      <c r="FA324" s="397">
        <v>-1.9212795926350303</v>
      </c>
      <c r="FB324" s="226">
        <v>0.22139468595089054</v>
      </c>
      <c r="FC324" s="221">
        <v>-1.1205340806768318</v>
      </c>
      <c r="FD324" s="226">
        <v>-2.7583899811502541</v>
      </c>
      <c r="FE324" s="221">
        <v>4379.6658974359007</v>
      </c>
      <c r="FF324" s="226">
        <v>0.18636885562178929</v>
      </c>
      <c r="FG324" s="221">
        <v>-0.98106669276298275</v>
      </c>
      <c r="FH324" s="226">
        <v>0</v>
      </c>
      <c r="FI324" s="232"/>
      <c r="FJ324" s="393">
        <v>0</v>
      </c>
      <c r="FK324" s="430"/>
      <c r="FL324" s="468">
        <v>1.3846153846153846</v>
      </c>
      <c r="FM324" s="469">
        <v>5493.91171023674</v>
      </c>
      <c r="FN324" s="472">
        <v>37.32692307692308</v>
      </c>
      <c r="FO324" s="386">
        <v>20702.131921250388</v>
      </c>
      <c r="FQ324" s="236">
        <v>259.77</v>
      </c>
      <c r="FR324" s="387">
        <v>27016.079999999998</v>
      </c>
      <c r="FS324" s="388">
        <v>3.1646932662450547E-5</v>
      </c>
      <c r="FT324" s="389">
        <v>506.35092259920873</v>
      </c>
      <c r="FV324" s="555">
        <v>0</v>
      </c>
      <c r="FW324" s="551">
        <v>0</v>
      </c>
      <c r="FX324" s="547">
        <v>424</v>
      </c>
      <c r="FY324" s="545">
        <v>452</v>
      </c>
      <c r="FZ324" s="555">
        <v>0</v>
      </c>
    </row>
    <row r="325" spans="1:182" x14ac:dyDescent="0.2">
      <c r="A325" s="65">
        <v>322</v>
      </c>
      <c r="B325" s="65">
        <v>594</v>
      </c>
      <c r="C325" s="66">
        <v>1224</v>
      </c>
      <c r="D325" s="67" t="s">
        <v>67</v>
      </c>
      <c r="E325" s="75"/>
      <c r="F325" s="220">
        <v>2661</v>
      </c>
      <c r="G325" s="220">
        <v>4985898.333333333</v>
      </c>
      <c r="H325" s="214">
        <v>1.6900000000000002</v>
      </c>
      <c r="I325" s="220">
        <v>2950235.7001972389</v>
      </c>
      <c r="J325" s="220">
        <v>786968</v>
      </c>
      <c r="K325" s="209">
        <v>0</v>
      </c>
      <c r="L325" s="216">
        <v>1.65</v>
      </c>
      <c r="M325" s="220">
        <v>4867888.9053254435</v>
      </c>
      <c r="N325" s="220">
        <v>640481.64333333331</v>
      </c>
      <c r="O325" s="220">
        <v>9876.6666666666661</v>
      </c>
      <c r="P325" s="220">
        <v>5518247.215325444</v>
      </c>
      <c r="Q325" s="221">
        <v>2073.7494232714935</v>
      </c>
      <c r="R325" s="221">
        <v>2681.4037114060652</v>
      </c>
      <c r="S325" s="221">
        <v>77.338202168149763</v>
      </c>
      <c r="T325" s="381">
        <v>2073.7494232714935</v>
      </c>
      <c r="U325" s="222">
        <v>2746.534559255173</v>
      </c>
      <c r="V325" s="222">
        <v>75.504217352133708</v>
      </c>
      <c r="W325" s="223">
        <v>598278.18246865505</v>
      </c>
      <c r="X325" s="224">
        <v>224.83208660979145</v>
      </c>
      <c r="Y325" s="225">
        <v>85.723067365934341</v>
      </c>
      <c r="Z325" s="223">
        <v>19760</v>
      </c>
      <c r="AA325" s="224">
        <v>7.4257797820368285</v>
      </c>
      <c r="AB325" s="226">
        <v>86.000003649361162</v>
      </c>
      <c r="AC325" s="227">
        <v>0</v>
      </c>
      <c r="AD325" s="228">
        <v>0</v>
      </c>
      <c r="AE325" s="229">
        <v>19760</v>
      </c>
      <c r="AF325" s="230">
        <v>7.4257797820368285</v>
      </c>
      <c r="AG325" s="231">
        <v>86.000003649361162</v>
      </c>
      <c r="AH325" s="223">
        <v>618038.18246865505</v>
      </c>
      <c r="AI325" s="224">
        <v>232.25786639182829</v>
      </c>
      <c r="AJ325" s="226">
        <v>86.000003649361162</v>
      </c>
      <c r="AK325" s="232">
        <v>0</v>
      </c>
      <c r="AL325" s="444">
        <v>0.49567831642239757</v>
      </c>
      <c r="AM325" s="232">
        <v>0</v>
      </c>
      <c r="AN325" s="232">
        <v>9.3776775648252535</v>
      </c>
      <c r="AO325" s="232">
        <v>0</v>
      </c>
      <c r="AP325" s="223">
        <v>0</v>
      </c>
      <c r="AQ325" s="224">
        <v>77.338202168149763</v>
      </c>
      <c r="AR325" s="224">
        <v>0</v>
      </c>
      <c r="AS325" s="233">
        <v>0</v>
      </c>
      <c r="AT325" s="234">
        <v>0</v>
      </c>
      <c r="AU325" s="254"/>
      <c r="AV325" s="221">
        <v>582.65</v>
      </c>
      <c r="AW325" s="221">
        <v>1550431.65</v>
      </c>
      <c r="AX325" s="271">
        <v>1.832377150610276E-3</v>
      </c>
      <c r="AY325" s="298">
        <v>28859.940122111846</v>
      </c>
      <c r="AZ325" s="213"/>
      <c r="BA325" s="221">
        <v>75.15754196915988</v>
      </c>
      <c r="BB325" s="272">
        <v>0.55050839687987707</v>
      </c>
      <c r="BC325" s="221">
        <v>-2.6502444902176365</v>
      </c>
      <c r="BD325" s="272">
        <v>0.14237660244433104</v>
      </c>
      <c r="BE325" s="221">
        <v>-2.2521348114588318E-2</v>
      </c>
      <c r="BF325" s="272">
        <v>-9.0101693661766125E-2</v>
      </c>
      <c r="BG325" s="221">
        <v>3004.8466704436651</v>
      </c>
      <c r="BH325" s="272">
        <v>-0.18094233853942174</v>
      </c>
      <c r="BI325" s="221">
        <v>0.19593141105046594</v>
      </c>
      <c r="BJ325" s="445">
        <v>0</v>
      </c>
      <c r="BL325" s="412">
        <v>449</v>
      </c>
      <c r="BM325" s="425"/>
      <c r="BN325" s="235">
        <v>2675</v>
      </c>
      <c r="BO325" s="302">
        <v>1.69</v>
      </c>
      <c r="BP325" s="232">
        <v>1.69</v>
      </c>
      <c r="BQ325" s="71">
        <v>471844190</v>
      </c>
      <c r="BR325" s="235">
        <v>2648</v>
      </c>
      <c r="BS325" s="302">
        <v>1.69</v>
      </c>
      <c r="BT325" s="232">
        <v>1.69</v>
      </c>
      <c r="BU325" s="71">
        <v>607082600</v>
      </c>
      <c r="BV325" s="235">
        <v>2689</v>
      </c>
      <c r="BW325" s="302">
        <v>1.69</v>
      </c>
      <c r="BX325" s="232">
        <v>1.69</v>
      </c>
      <c r="BY325" s="71">
        <v>625606890</v>
      </c>
      <c r="BZ325" s="463">
        <v>-44771</v>
      </c>
      <c r="CA325" s="235">
        <v>4348368</v>
      </c>
      <c r="CB325" s="235">
        <v>118013</v>
      </c>
      <c r="CC325" s="235">
        <v>-140143</v>
      </c>
      <c r="CD325" s="235">
        <v>-34</v>
      </c>
      <c r="CE325" s="235">
        <v>0</v>
      </c>
      <c r="CF325" s="235">
        <v>293644</v>
      </c>
      <c r="CG325" s="235">
        <v>20186</v>
      </c>
      <c r="CH325" s="235">
        <v>-25365</v>
      </c>
      <c r="CI325" s="235">
        <v>105260</v>
      </c>
      <c r="CJ325" s="235">
        <v>2528</v>
      </c>
      <c r="CK325" s="235">
        <v>2385731</v>
      </c>
      <c r="CL325" s="235">
        <v>133567</v>
      </c>
      <c r="CM325" s="235">
        <v>-897398</v>
      </c>
      <c r="CN325" s="235">
        <v>0</v>
      </c>
      <c r="CO325" s="235">
        <v>-950000</v>
      </c>
      <c r="CP325" s="235">
        <v>19987</v>
      </c>
      <c r="CQ325" s="235">
        <v>981</v>
      </c>
      <c r="CR325" s="235">
        <v>-241</v>
      </c>
      <c r="CS325" s="235">
        <v>0</v>
      </c>
      <c r="CT325" s="235">
        <v>89</v>
      </c>
      <c r="CU325" s="235">
        <v>8034</v>
      </c>
      <c r="CV325" s="235">
        <v>0</v>
      </c>
      <c r="CW325" s="235">
        <v>5378436</v>
      </c>
      <c r="CX325" s="463">
        <v>-36265</v>
      </c>
      <c r="CY325" s="544">
        <v>4103729</v>
      </c>
      <c r="CZ325" s="544">
        <v>94857</v>
      </c>
      <c r="DA325" s="544">
        <v>-79540</v>
      </c>
      <c r="DB325" s="544">
        <v>-347</v>
      </c>
      <c r="DC325" s="544">
        <v>0</v>
      </c>
      <c r="DD325" s="544">
        <v>310307</v>
      </c>
      <c r="DE325" s="544">
        <v>15169</v>
      </c>
      <c r="DF325" s="544">
        <v>-16523</v>
      </c>
      <c r="DG325" s="544">
        <v>183223</v>
      </c>
      <c r="DH325" s="544">
        <v>928</v>
      </c>
      <c r="DI325" s="544">
        <v>1798576</v>
      </c>
      <c r="DJ325" s="544">
        <v>87055</v>
      </c>
      <c r="DK325" s="544">
        <v>-1332013</v>
      </c>
      <c r="DL325" s="544">
        <v>0</v>
      </c>
      <c r="DM325" s="544">
        <v>-300000</v>
      </c>
      <c r="DN325" s="544">
        <v>5875</v>
      </c>
      <c r="DO325" s="544">
        <v>874</v>
      </c>
      <c r="DP325" s="544">
        <v>-3195</v>
      </c>
      <c r="DQ325" s="544">
        <v>0</v>
      </c>
      <c r="DR325" s="544">
        <v>27</v>
      </c>
      <c r="DS325" s="544">
        <v>6974</v>
      </c>
      <c r="DT325" s="544">
        <v>0</v>
      </c>
      <c r="DU325" s="544">
        <v>4839711</v>
      </c>
      <c r="DV325" s="463">
        <v>-24702</v>
      </c>
      <c r="DW325" s="235">
        <v>4199345</v>
      </c>
      <c r="DX325" s="235">
        <v>85357</v>
      </c>
      <c r="DY325" s="235">
        <v>-135081</v>
      </c>
      <c r="DZ325" s="235">
        <v>-247</v>
      </c>
      <c r="EA325" s="235">
        <v>0</v>
      </c>
      <c r="EB325" s="235">
        <v>500977</v>
      </c>
      <c r="EC325" s="235">
        <v>23864</v>
      </c>
      <c r="ED325" s="235">
        <v>-25284</v>
      </c>
      <c r="EE325" s="235">
        <v>118529</v>
      </c>
      <c r="EF325" s="235">
        <v>894</v>
      </c>
      <c r="EG325" s="235">
        <v>-2404659</v>
      </c>
      <c r="EH325" s="235">
        <v>94861</v>
      </c>
      <c r="EI325" s="235">
        <v>-596269</v>
      </c>
      <c r="EJ325" s="235">
        <v>0</v>
      </c>
      <c r="EK325" s="235">
        <v>3100000</v>
      </c>
      <c r="EL325" s="235">
        <v>1908</v>
      </c>
      <c r="EM325" s="235">
        <v>593</v>
      </c>
      <c r="EN325" s="235">
        <v>-1830</v>
      </c>
      <c r="EO325" s="235">
        <v>0</v>
      </c>
      <c r="EP325" s="235">
        <v>0</v>
      </c>
      <c r="EQ325" s="235">
        <v>16660</v>
      </c>
      <c r="ER325" s="235">
        <v>0</v>
      </c>
      <c r="ES325" s="235">
        <v>4954916</v>
      </c>
      <c r="ET325" s="254"/>
      <c r="EU325" s="254"/>
      <c r="EV325" s="254"/>
      <c r="EW325" s="254"/>
      <c r="EY325" s="397">
        <v>76.749058235215216</v>
      </c>
      <c r="EZ325" s="226">
        <v>0.57917262498593347</v>
      </c>
      <c r="FA325" s="397">
        <v>-4.3321875677772006</v>
      </c>
      <c r="FB325" s="226">
        <v>5.2487970227174489E-2</v>
      </c>
      <c r="FC325" s="221">
        <v>-8.0106664552625148E-2</v>
      </c>
      <c r="FD325" s="226">
        <v>-0.17368586523367649</v>
      </c>
      <c r="FE325" s="221">
        <v>3237.5723760312744</v>
      </c>
      <c r="FF325" s="226">
        <v>-0.1391593669228515</v>
      </c>
      <c r="FG325" s="221">
        <v>0.14928352422557073</v>
      </c>
      <c r="FH325" s="226">
        <v>0</v>
      </c>
      <c r="FI325" s="232"/>
      <c r="FJ325" s="393">
        <v>449</v>
      </c>
      <c r="FK325" s="430"/>
      <c r="FL325" s="468">
        <v>0.49388417373939092</v>
      </c>
      <c r="FM325" s="469">
        <v>0</v>
      </c>
      <c r="FN325" s="472">
        <v>9.3437343984023968</v>
      </c>
      <c r="FO325" s="386">
        <v>0</v>
      </c>
      <c r="FQ325" s="236">
        <v>632.79999999999995</v>
      </c>
      <c r="FR325" s="387">
        <v>1689997.8666666665</v>
      </c>
      <c r="FS325" s="388">
        <v>1.9796820518034105E-3</v>
      </c>
      <c r="FT325" s="389">
        <v>31674.912828854569</v>
      </c>
      <c r="FV325" s="555">
        <v>0</v>
      </c>
      <c r="FW325" s="551">
        <v>0</v>
      </c>
      <c r="FX325" s="547">
        <v>29630</v>
      </c>
      <c r="FY325" s="545">
        <v>32586</v>
      </c>
      <c r="FZ325" s="555">
        <v>0</v>
      </c>
    </row>
    <row r="326" spans="1:182" x14ac:dyDescent="0.2">
      <c r="A326" s="65">
        <v>323</v>
      </c>
      <c r="B326" s="65">
        <v>554</v>
      </c>
      <c r="C326" s="66">
        <v>4227</v>
      </c>
      <c r="D326" s="67" t="s">
        <v>131</v>
      </c>
      <c r="E326" s="75"/>
      <c r="F326" s="220">
        <v>968.33333333333337</v>
      </c>
      <c r="G326" s="220">
        <v>2157636</v>
      </c>
      <c r="H326" s="214">
        <v>1.6000000000000003</v>
      </c>
      <c r="I326" s="220">
        <v>1348522.5</v>
      </c>
      <c r="J326" s="220">
        <v>258372</v>
      </c>
      <c r="K326" s="209">
        <v>0</v>
      </c>
      <c r="L326" s="216">
        <v>1.65</v>
      </c>
      <c r="M326" s="220">
        <v>2225062.125</v>
      </c>
      <c r="N326" s="220">
        <v>259893.45000000004</v>
      </c>
      <c r="O326" s="220">
        <v>3624</v>
      </c>
      <c r="P326" s="220">
        <v>2488579.5750000002</v>
      </c>
      <c r="Q326" s="221">
        <v>2569.9616953528398</v>
      </c>
      <c r="R326" s="221">
        <v>2681.4037114060652</v>
      </c>
      <c r="S326" s="221">
        <v>95.843892675348471</v>
      </c>
      <c r="T326" s="381">
        <v>2569.9616953528398</v>
      </c>
      <c r="U326" s="222">
        <v>2746.534559255173</v>
      </c>
      <c r="V326" s="222">
        <v>93.571067099544621</v>
      </c>
      <c r="W326" s="223">
        <v>39927.816984936457</v>
      </c>
      <c r="X326" s="224">
        <v>41.233545939693414</v>
      </c>
      <c r="Y326" s="225">
        <v>97.38165238546955</v>
      </c>
      <c r="Z326" s="223">
        <v>0</v>
      </c>
      <c r="AA326" s="224">
        <v>0</v>
      </c>
      <c r="AB326" s="226">
        <v>97.38165238546955</v>
      </c>
      <c r="AC326" s="227">
        <v>0</v>
      </c>
      <c r="AD326" s="228">
        <v>0</v>
      </c>
      <c r="AE326" s="229">
        <v>0</v>
      </c>
      <c r="AF326" s="230">
        <v>0</v>
      </c>
      <c r="AG326" s="231">
        <v>97.38165238546955</v>
      </c>
      <c r="AH326" s="223">
        <v>39927.816984936457</v>
      </c>
      <c r="AI326" s="224">
        <v>41.233545939693414</v>
      </c>
      <c r="AJ326" s="226">
        <v>97.38165238546955</v>
      </c>
      <c r="AK326" s="232">
        <v>0</v>
      </c>
      <c r="AL326" s="444">
        <v>0.39449225473321858</v>
      </c>
      <c r="AM326" s="232">
        <v>0</v>
      </c>
      <c r="AN326" s="232">
        <v>12.183820998278829</v>
      </c>
      <c r="AO326" s="232">
        <v>0</v>
      </c>
      <c r="AP326" s="223">
        <v>0</v>
      </c>
      <c r="AQ326" s="224">
        <v>95.843892675348471</v>
      </c>
      <c r="AR326" s="224">
        <v>0</v>
      </c>
      <c r="AS326" s="233">
        <v>0</v>
      </c>
      <c r="AT326" s="234">
        <v>0</v>
      </c>
      <c r="AU326" s="254"/>
      <c r="AV326" s="221">
        <v>603.15</v>
      </c>
      <c r="AW326" s="221">
        <v>584050.25</v>
      </c>
      <c r="AX326" s="271">
        <v>6.9025960151691921E-4</v>
      </c>
      <c r="AY326" s="298">
        <v>10871.588723891478</v>
      </c>
      <c r="AZ326" s="213"/>
      <c r="BA326" s="221">
        <v>17.449995622614022</v>
      </c>
      <c r="BB326" s="272">
        <v>-0.82958453978189295</v>
      </c>
      <c r="BC326" s="221">
        <v>-7.0782449875437505</v>
      </c>
      <c r="BD326" s="272">
        <v>-0.28753620836446919</v>
      </c>
      <c r="BE326" s="221">
        <v>-0.25108511571599573</v>
      </c>
      <c r="BF326" s="272">
        <v>-0.61469867537934908</v>
      </c>
      <c r="BG326" s="221">
        <v>1847.3298926929504</v>
      </c>
      <c r="BH326" s="272">
        <v>-0.5120894218449924</v>
      </c>
      <c r="BI326" s="221">
        <v>-0.30493250042017972</v>
      </c>
      <c r="BJ326" s="445">
        <v>0</v>
      </c>
      <c r="BL326" s="412">
        <v>178.5</v>
      </c>
      <c r="BM326" s="425"/>
      <c r="BN326" s="235">
        <v>981</v>
      </c>
      <c r="BO326" s="302">
        <v>1.6</v>
      </c>
      <c r="BP326" s="232">
        <v>1.6</v>
      </c>
      <c r="BQ326" s="71">
        <v>206398250</v>
      </c>
      <c r="BR326" s="235">
        <v>988</v>
      </c>
      <c r="BS326" s="302">
        <v>1.6</v>
      </c>
      <c r="BT326" s="232">
        <v>1.6</v>
      </c>
      <c r="BU326" s="71">
        <v>216995960</v>
      </c>
      <c r="BV326" s="235">
        <v>998</v>
      </c>
      <c r="BW326" s="302">
        <v>1.7</v>
      </c>
      <c r="BX326" s="232">
        <v>1.7</v>
      </c>
      <c r="BY326" s="71">
        <v>219585860</v>
      </c>
      <c r="BZ326" s="463">
        <v>-8558</v>
      </c>
      <c r="CA326" s="235">
        <v>1573272</v>
      </c>
      <c r="CB326" s="235">
        <v>24120</v>
      </c>
      <c r="CC326" s="235">
        <v>-7706</v>
      </c>
      <c r="CD326" s="235">
        <v>-34</v>
      </c>
      <c r="CE326" s="235">
        <v>0</v>
      </c>
      <c r="CF326" s="235">
        <v>117982</v>
      </c>
      <c r="CG326" s="235">
        <v>7481</v>
      </c>
      <c r="CH326" s="235">
        <v>-4017</v>
      </c>
      <c r="CI326" s="235">
        <v>18466</v>
      </c>
      <c r="CJ326" s="235">
        <v>0</v>
      </c>
      <c r="CK326" s="235">
        <v>25803</v>
      </c>
      <c r="CL326" s="235">
        <v>642981</v>
      </c>
      <c r="CM326" s="235">
        <v>-778</v>
      </c>
      <c r="CN326" s="235">
        <v>0</v>
      </c>
      <c r="CO326" s="235">
        <v>0</v>
      </c>
      <c r="CP326" s="235">
        <v>5707</v>
      </c>
      <c r="CQ326" s="235">
        <v>250</v>
      </c>
      <c r="CR326" s="235">
        <v>-118</v>
      </c>
      <c r="CS326" s="235">
        <v>0</v>
      </c>
      <c r="CT326" s="235">
        <v>-1</v>
      </c>
      <c r="CU326" s="235">
        <v>5580</v>
      </c>
      <c r="CV326" s="235">
        <v>0</v>
      </c>
      <c r="CW326" s="235">
        <v>2400430</v>
      </c>
      <c r="CX326" s="463">
        <v>-11995</v>
      </c>
      <c r="CY326" s="544">
        <v>1600958</v>
      </c>
      <c r="CZ326" s="544">
        <v>22177</v>
      </c>
      <c r="DA326" s="544">
        <v>-14189</v>
      </c>
      <c r="DB326" s="544">
        <v>-28</v>
      </c>
      <c r="DC326" s="544">
        <v>0</v>
      </c>
      <c r="DD326" s="544">
        <v>113267</v>
      </c>
      <c r="DE326" s="544">
        <v>4070</v>
      </c>
      <c r="DF326" s="544">
        <v>-4451</v>
      </c>
      <c r="DG326" s="544">
        <v>29089</v>
      </c>
      <c r="DH326" s="544">
        <v>1567</v>
      </c>
      <c r="DI326" s="544">
        <v>6907</v>
      </c>
      <c r="DJ326" s="544">
        <v>286736</v>
      </c>
      <c r="DK326" s="544">
        <v>-1184</v>
      </c>
      <c r="DL326" s="544">
        <v>0</v>
      </c>
      <c r="DM326" s="544">
        <v>0</v>
      </c>
      <c r="DN326" s="544">
        <v>39677</v>
      </c>
      <c r="DO326" s="544">
        <v>1071</v>
      </c>
      <c r="DP326" s="544">
        <v>-20</v>
      </c>
      <c r="DQ326" s="544">
        <v>0</v>
      </c>
      <c r="DR326" s="544">
        <v>0</v>
      </c>
      <c r="DS326" s="544">
        <v>3132</v>
      </c>
      <c r="DT326" s="544">
        <v>0</v>
      </c>
      <c r="DU326" s="544">
        <v>2076784</v>
      </c>
      <c r="DV326" s="463">
        <v>-30560</v>
      </c>
      <c r="DW326" s="235">
        <v>1803508</v>
      </c>
      <c r="DX326" s="235">
        <v>27067</v>
      </c>
      <c r="DY326" s="235">
        <v>-14517</v>
      </c>
      <c r="DZ326" s="235">
        <v>-33</v>
      </c>
      <c r="EA326" s="235">
        <v>0</v>
      </c>
      <c r="EB326" s="235">
        <v>144969</v>
      </c>
      <c r="EC326" s="235">
        <v>6591</v>
      </c>
      <c r="ED326" s="235">
        <v>-5762</v>
      </c>
      <c r="EE326" s="235">
        <v>32025</v>
      </c>
      <c r="EF326" s="235">
        <v>237</v>
      </c>
      <c r="EG326" s="235">
        <v>178200</v>
      </c>
      <c r="EH326" s="235">
        <v>265025</v>
      </c>
      <c r="EI326" s="235">
        <v>-114</v>
      </c>
      <c r="EJ326" s="235">
        <v>0</v>
      </c>
      <c r="EK326" s="235">
        <v>-70000</v>
      </c>
      <c r="EL326" s="235">
        <v>3143</v>
      </c>
      <c r="EM326" s="235">
        <v>767</v>
      </c>
      <c r="EN326" s="235">
        <v>-98</v>
      </c>
      <c r="EO326" s="235">
        <v>0</v>
      </c>
      <c r="EP326" s="235">
        <v>0</v>
      </c>
      <c r="EQ326" s="235">
        <v>4721</v>
      </c>
      <c r="ER326" s="235">
        <v>0</v>
      </c>
      <c r="ES326" s="235">
        <v>2345169</v>
      </c>
      <c r="ET326" s="254"/>
      <c r="EU326" s="254"/>
      <c r="EV326" s="254"/>
      <c r="EW326" s="254"/>
      <c r="EY326" s="397">
        <v>30.913549612843571</v>
      </c>
      <c r="EZ326" s="226">
        <v>-0.50098032362791767</v>
      </c>
      <c r="FA326" s="397">
        <v>-1.6517547486963391</v>
      </c>
      <c r="FB326" s="226">
        <v>0.24027742916009448</v>
      </c>
      <c r="FC326" s="221">
        <v>-0.26448848705536832</v>
      </c>
      <c r="FD326" s="226">
        <v>-0.63174036104691123</v>
      </c>
      <c r="FE326" s="221">
        <v>1824.4818815593505</v>
      </c>
      <c r="FF326" s="226">
        <v>-0.54192921749903888</v>
      </c>
      <c r="FG326" s="221">
        <v>-8.7628509503923868E-2</v>
      </c>
      <c r="FH326" s="226">
        <v>0</v>
      </c>
      <c r="FI326" s="232"/>
      <c r="FJ326" s="393">
        <v>178.5</v>
      </c>
      <c r="FK326" s="430"/>
      <c r="FL326" s="468">
        <v>0.38624873609706772</v>
      </c>
      <c r="FM326" s="469">
        <v>0</v>
      </c>
      <c r="FN326" s="472">
        <v>11.929221435793732</v>
      </c>
      <c r="FO326" s="386">
        <v>0</v>
      </c>
      <c r="FQ326" s="236">
        <v>591.65</v>
      </c>
      <c r="FR326" s="387">
        <v>585141.85</v>
      </c>
      <c r="FS326" s="388">
        <v>6.8544158608250128E-4</v>
      </c>
      <c r="FT326" s="389">
        <v>10967.065377320021</v>
      </c>
      <c r="FV326" s="555">
        <v>0</v>
      </c>
      <c r="FW326" s="551">
        <v>0</v>
      </c>
      <c r="FX326" s="547">
        <v>10872</v>
      </c>
      <c r="FY326" s="545">
        <v>22992</v>
      </c>
      <c r="FZ326" s="555">
        <v>0</v>
      </c>
    </row>
    <row r="327" spans="1:182" x14ac:dyDescent="0.2">
      <c r="A327" s="65">
        <v>324</v>
      </c>
      <c r="B327" s="65">
        <v>671</v>
      </c>
      <c r="C327" s="66">
        <v>2411</v>
      </c>
      <c r="D327" s="67" t="s">
        <v>164</v>
      </c>
      <c r="E327" s="75"/>
      <c r="F327" s="220">
        <v>369</v>
      </c>
      <c r="G327" s="220">
        <v>758587</v>
      </c>
      <c r="H327" s="214">
        <v>1.8500000000000003</v>
      </c>
      <c r="I327" s="220">
        <v>410047.02702702698</v>
      </c>
      <c r="J327" s="220">
        <v>55769.333333333336</v>
      </c>
      <c r="K327" s="209">
        <v>0</v>
      </c>
      <c r="L327" s="216">
        <v>1.65</v>
      </c>
      <c r="M327" s="220">
        <v>676577.59459459456</v>
      </c>
      <c r="N327" s="220">
        <v>57074.03</v>
      </c>
      <c r="O327" s="220">
        <v>37.666666666666664</v>
      </c>
      <c r="P327" s="220">
        <v>733689.29126126121</v>
      </c>
      <c r="Q327" s="221">
        <v>1988.3178624966429</v>
      </c>
      <c r="R327" s="221">
        <v>2681.4037114060652</v>
      </c>
      <c r="S327" s="221">
        <v>74.152126143437599</v>
      </c>
      <c r="T327" s="381">
        <v>1988.3178624966429</v>
      </c>
      <c r="U327" s="222">
        <v>2746.534559255173</v>
      </c>
      <c r="V327" s="222">
        <v>72.393695385935743</v>
      </c>
      <c r="W327" s="223">
        <v>94627.010951603414</v>
      </c>
      <c r="X327" s="224">
        <v>256.44176409648622</v>
      </c>
      <c r="Y327" s="225">
        <v>83.715839470365694</v>
      </c>
      <c r="Z327" s="223">
        <v>22600</v>
      </c>
      <c r="AA327" s="224">
        <v>61.24661246612466</v>
      </c>
      <c r="AB327" s="226">
        <v>85.999964468238844</v>
      </c>
      <c r="AC327" s="227">
        <v>0</v>
      </c>
      <c r="AD327" s="228">
        <v>0</v>
      </c>
      <c r="AE327" s="229">
        <v>22600</v>
      </c>
      <c r="AF327" s="230">
        <v>61.24661246612466</v>
      </c>
      <c r="AG327" s="231">
        <v>85.999964468238844</v>
      </c>
      <c r="AH327" s="223">
        <v>117227.01095160341</v>
      </c>
      <c r="AI327" s="224">
        <v>317.68837656261087</v>
      </c>
      <c r="AJ327" s="226">
        <v>85.999964468238844</v>
      </c>
      <c r="AK327" s="232">
        <v>0</v>
      </c>
      <c r="AL327" s="444">
        <v>1.1246612466124661</v>
      </c>
      <c r="AM327" s="232">
        <v>13027.715262098191</v>
      </c>
      <c r="AN327" s="232">
        <v>31.644986449864497</v>
      </c>
      <c r="AO327" s="232">
        <v>57489.262665897448</v>
      </c>
      <c r="AP327" s="223">
        <v>70516.977927995642</v>
      </c>
      <c r="AQ327" s="224">
        <v>74.152126143437599</v>
      </c>
      <c r="AR327" s="224">
        <v>0</v>
      </c>
      <c r="AS327" s="233">
        <v>0</v>
      </c>
      <c r="AT327" s="234">
        <v>70516.977927995642</v>
      </c>
      <c r="AU327" s="254"/>
      <c r="AV327" s="221">
        <v>450.01</v>
      </c>
      <c r="AW327" s="221">
        <v>166053.69</v>
      </c>
      <c r="AX327" s="271">
        <v>1.9625050051740245E-4</v>
      </c>
      <c r="AY327" s="298">
        <v>3090.9453831490887</v>
      </c>
      <c r="AZ327" s="213"/>
      <c r="BA327" s="221">
        <v>45.917075058977666</v>
      </c>
      <c r="BB327" s="272">
        <v>-0.14878596585558074</v>
      </c>
      <c r="BC327" s="221">
        <v>-9.3554564725706459</v>
      </c>
      <c r="BD327" s="272">
        <v>-0.50862976761884904</v>
      </c>
      <c r="BE327" s="221">
        <v>6.5835252229757293E-2</v>
      </c>
      <c r="BF327" s="272">
        <v>0.11269337898641961</v>
      </c>
      <c r="BG327" s="221">
        <v>4403.4574201030418</v>
      </c>
      <c r="BH327" s="272">
        <v>0.2191778837605132</v>
      </c>
      <c r="BI327" s="221">
        <v>-0.19097505956213082</v>
      </c>
      <c r="BJ327" s="445">
        <v>0</v>
      </c>
      <c r="BL327" s="412">
        <v>18.93</v>
      </c>
      <c r="BM327" s="425"/>
      <c r="BN327" s="235">
        <v>368</v>
      </c>
      <c r="BO327" s="302">
        <v>1.85</v>
      </c>
      <c r="BP327" s="232">
        <v>1.85</v>
      </c>
      <c r="BQ327" s="71">
        <v>43128960</v>
      </c>
      <c r="BR327" s="235">
        <v>373</v>
      </c>
      <c r="BS327" s="302">
        <v>1.85</v>
      </c>
      <c r="BT327" s="232">
        <v>1.85</v>
      </c>
      <c r="BU327" s="71">
        <v>52402950</v>
      </c>
      <c r="BV327" s="235">
        <v>370</v>
      </c>
      <c r="BW327" s="302">
        <v>1.7</v>
      </c>
      <c r="BX327" s="232">
        <v>1.7</v>
      </c>
      <c r="BY327" s="71">
        <v>53023500</v>
      </c>
      <c r="BZ327" s="463">
        <v>-13944</v>
      </c>
      <c r="CA327" s="235">
        <v>722902</v>
      </c>
      <c r="CB327" s="235">
        <v>4917</v>
      </c>
      <c r="CC327" s="235">
        <v>-1445</v>
      </c>
      <c r="CD327" s="235">
        <v>0</v>
      </c>
      <c r="CE327" s="235">
        <v>0</v>
      </c>
      <c r="CF327" s="235">
        <v>34634</v>
      </c>
      <c r="CG327" s="235">
        <v>1583</v>
      </c>
      <c r="CH327" s="235">
        <v>-355</v>
      </c>
      <c r="CI327" s="235">
        <v>9838</v>
      </c>
      <c r="CJ327" s="235">
        <v>0</v>
      </c>
      <c r="CK327" s="235">
        <v>5391</v>
      </c>
      <c r="CL327" s="235">
        <v>11355</v>
      </c>
      <c r="CM327" s="235">
        <v>0</v>
      </c>
      <c r="CN327" s="235">
        <v>0</v>
      </c>
      <c r="CO327" s="235">
        <v>0</v>
      </c>
      <c r="CP327" s="235">
        <v>201</v>
      </c>
      <c r="CQ327" s="235">
        <v>52</v>
      </c>
      <c r="CR327" s="235">
        <v>0</v>
      </c>
      <c r="CS327" s="235">
        <v>0</v>
      </c>
      <c r="CT327" s="235">
        <v>0</v>
      </c>
      <c r="CU327" s="235">
        <v>0</v>
      </c>
      <c r="CV327" s="235">
        <v>0</v>
      </c>
      <c r="CW327" s="235">
        <v>775129</v>
      </c>
      <c r="CX327" s="463">
        <v>-11572</v>
      </c>
      <c r="CY327" s="544">
        <v>729668</v>
      </c>
      <c r="CZ327" s="544">
        <v>4424</v>
      </c>
      <c r="DA327" s="544">
        <v>-10339</v>
      </c>
      <c r="DB327" s="544">
        <v>-19</v>
      </c>
      <c r="DC327" s="544">
        <v>0</v>
      </c>
      <c r="DD327" s="544">
        <v>34586</v>
      </c>
      <c r="DE327" s="544">
        <v>224</v>
      </c>
      <c r="DF327" s="544">
        <v>-934</v>
      </c>
      <c r="DG327" s="544">
        <v>11701</v>
      </c>
      <c r="DH327" s="544">
        <v>0</v>
      </c>
      <c r="DI327" s="544">
        <v>4961</v>
      </c>
      <c r="DJ327" s="544">
        <v>1410</v>
      </c>
      <c r="DK327" s="544">
        <v>-49</v>
      </c>
      <c r="DL327" s="544">
        <v>0</v>
      </c>
      <c r="DM327" s="544">
        <v>0</v>
      </c>
      <c r="DN327" s="544">
        <v>474</v>
      </c>
      <c r="DO327" s="544">
        <v>49</v>
      </c>
      <c r="DP327" s="544">
        <v>-344</v>
      </c>
      <c r="DQ327" s="544">
        <v>0</v>
      </c>
      <c r="DR327" s="544">
        <v>0</v>
      </c>
      <c r="DS327" s="544">
        <v>0</v>
      </c>
      <c r="DT327" s="544">
        <v>0</v>
      </c>
      <c r="DU327" s="544">
        <v>764240</v>
      </c>
      <c r="DV327" s="463">
        <v>-5109</v>
      </c>
      <c r="DW327" s="235">
        <v>713051</v>
      </c>
      <c r="DX327" s="235">
        <v>5143</v>
      </c>
      <c r="DY327" s="235">
        <v>-1592</v>
      </c>
      <c r="DZ327" s="235">
        <v>-125</v>
      </c>
      <c r="EA327" s="235">
        <v>0</v>
      </c>
      <c r="EB327" s="235">
        <v>53489</v>
      </c>
      <c r="EC327" s="235">
        <v>2544</v>
      </c>
      <c r="ED327" s="235">
        <v>-97</v>
      </c>
      <c r="EE327" s="235">
        <v>13460</v>
      </c>
      <c r="EF327" s="235">
        <v>0</v>
      </c>
      <c r="EG327" s="235">
        <v>13668</v>
      </c>
      <c r="EH327" s="235">
        <v>1938</v>
      </c>
      <c r="EI327" s="235">
        <v>0</v>
      </c>
      <c r="EJ327" s="235">
        <v>0</v>
      </c>
      <c r="EK327" s="235">
        <v>0</v>
      </c>
      <c r="EL327" s="235">
        <v>186</v>
      </c>
      <c r="EM327" s="235">
        <v>78</v>
      </c>
      <c r="EN327" s="235">
        <v>0</v>
      </c>
      <c r="EO327" s="235">
        <v>0</v>
      </c>
      <c r="EP327" s="235">
        <v>0</v>
      </c>
      <c r="EQ327" s="235">
        <v>248</v>
      </c>
      <c r="ER327" s="235">
        <v>0</v>
      </c>
      <c r="ES327" s="235">
        <v>796882</v>
      </c>
      <c r="ET327" s="254"/>
      <c r="EU327" s="254"/>
      <c r="EV327" s="254"/>
      <c r="EW327" s="254"/>
      <c r="EY327" s="397">
        <v>44.849347010956649</v>
      </c>
      <c r="EZ327" s="226">
        <v>-0.17257134327005541</v>
      </c>
      <c r="FA327" s="397">
        <v>-10.12291487881487</v>
      </c>
      <c r="FB327" s="226">
        <v>-0.3532067895246242</v>
      </c>
      <c r="FC327" s="221">
        <v>7.5787650375346585E-2</v>
      </c>
      <c r="FD327" s="226">
        <v>0.2135979290970762</v>
      </c>
      <c r="FE327" s="221">
        <v>4661.2328852187538</v>
      </c>
      <c r="FF327" s="226">
        <v>0.26662323001616761</v>
      </c>
      <c r="FG327" s="221">
        <v>-0.14470085842844274</v>
      </c>
      <c r="FH327" s="226">
        <v>0</v>
      </c>
      <c r="FI327" s="232"/>
      <c r="FJ327" s="393">
        <v>18.93</v>
      </c>
      <c r="FK327" s="430"/>
      <c r="FL327" s="468">
        <v>1.1206120612061208</v>
      </c>
      <c r="FM327" s="469">
        <v>13115.017609342558</v>
      </c>
      <c r="FN327" s="472">
        <v>31.531053105310534</v>
      </c>
      <c r="FO327" s="386">
        <v>56827.511124176643</v>
      </c>
      <c r="FQ327" s="236">
        <v>350.89</v>
      </c>
      <c r="FR327" s="387">
        <v>129946.26333333332</v>
      </c>
      <c r="FS327" s="388">
        <v>1.5222047926446275E-4</v>
      </c>
      <c r="FT327" s="389">
        <v>2435.5276682314043</v>
      </c>
      <c r="FV327" s="555">
        <v>0</v>
      </c>
      <c r="FW327" s="551">
        <v>0</v>
      </c>
      <c r="FX327" s="547">
        <v>113</v>
      </c>
      <c r="FY327" s="545">
        <v>256</v>
      </c>
      <c r="FZ327" s="555">
        <v>0</v>
      </c>
    </row>
    <row r="328" spans="1:182" x14ac:dyDescent="0.2">
      <c r="A328" s="65">
        <v>325</v>
      </c>
      <c r="B328" s="65">
        <v>423</v>
      </c>
      <c r="C328" s="66">
        <v>4223</v>
      </c>
      <c r="D328" s="67" t="s">
        <v>215</v>
      </c>
      <c r="E328" s="75"/>
      <c r="F328" s="220">
        <v>203</v>
      </c>
      <c r="G328" s="220">
        <v>421045.66666666669</v>
      </c>
      <c r="H328" s="214">
        <v>1.8099999999999998</v>
      </c>
      <c r="I328" s="220">
        <v>232827.40248628517</v>
      </c>
      <c r="J328" s="220">
        <v>30871.333333333332</v>
      </c>
      <c r="K328" s="209">
        <v>0</v>
      </c>
      <c r="L328" s="216">
        <v>1.65</v>
      </c>
      <c r="M328" s="220">
        <v>384165.21410237049</v>
      </c>
      <c r="N328" s="220">
        <v>38222.97</v>
      </c>
      <c r="O328" s="220">
        <v>75.333333333333329</v>
      </c>
      <c r="P328" s="220">
        <v>422463.51743570383</v>
      </c>
      <c r="Q328" s="221">
        <v>2081.1010711118415</v>
      </c>
      <c r="R328" s="221">
        <v>2681.4037114060652</v>
      </c>
      <c r="S328" s="221">
        <v>77.612373782408213</v>
      </c>
      <c r="T328" s="381">
        <v>2081.1010711118415</v>
      </c>
      <c r="U328" s="222">
        <v>2746.534559255173</v>
      </c>
      <c r="V328" s="222">
        <v>75.771887307917623</v>
      </c>
      <c r="W328" s="223">
        <v>45088.731312499127</v>
      </c>
      <c r="X328" s="224">
        <v>222.11197690886269</v>
      </c>
      <c r="Y328" s="225">
        <v>85.895795482917165</v>
      </c>
      <c r="Z328" s="223">
        <v>567</v>
      </c>
      <c r="AA328" s="224">
        <v>2.7931034482758621</v>
      </c>
      <c r="AB328" s="226">
        <v>85.999961201655992</v>
      </c>
      <c r="AC328" s="227">
        <v>0</v>
      </c>
      <c r="AD328" s="228">
        <v>0</v>
      </c>
      <c r="AE328" s="229">
        <v>567</v>
      </c>
      <c r="AF328" s="230">
        <v>2.7931034482758621</v>
      </c>
      <c r="AG328" s="231">
        <v>85.999961201655992</v>
      </c>
      <c r="AH328" s="223">
        <v>45655.731312499127</v>
      </c>
      <c r="AI328" s="224">
        <v>224.90508035713856</v>
      </c>
      <c r="AJ328" s="226">
        <v>85.999961201655992</v>
      </c>
      <c r="AK328" s="232">
        <v>0</v>
      </c>
      <c r="AL328" s="444">
        <v>1.0689655172413792</v>
      </c>
      <c r="AM328" s="232">
        <v>6416.4603185875094</v>
      </c>
      <c r="AN328" s="232">
        <v>17.940886699507388</v>
      </c>
      <c r="AO328" s="232">
        <v>9239.8077012966678</v>
      </c>
      <c r="AP328" s="223">
        <v>15656.268019884177</v>
      </c>
      <c r="AQ328" s="224">
        <v>77.612373782408213</v>
      </c>
      <c r="AR328" s="224">
        <v>0</v>
      </c>
      <c r="AS328" s="233">
        <v>0</v>
      </c>
      <c r="AT328" s="234">
        <v>15656.268019884177</v>
      </c>
      <c r="AU328" s="254"/>
      <c r="AV328" s="221">
        <v>326.52</v>
      </c>
      <c r="AW328" s="221">
        <v>66283.56</v>
      </c>
      <c r="AX328" s="271">
        <v>7.8337204226387719E-5</v>
      </c>
      <c r="AY328" s="298">
        <v>1233.8109665656066</v>
      </c>
      <c r="AZ328" s="213"/>
      <c r="BA328" s="221">
        <v>20.367020336420765</v>
      </c>
      <c r="BB328" s="272">
        <v>-0.75982303615779234</v>
      </c>
      <c r="BC328" s="221">
        <v>0.47426301430331286</v>
      </c>
      <c r="BD328" s="272">
        <v>0.44573379593898715</v>
      </c>
      <c r="BE328" s="221">
        <v>-0.34476322648881036</v>
      </c>
      <c r="BF328" s="272">
        <v>-0.82970761874838261</v>
      </c>
      <c r="BG328" s="221">
        <v>2001.4399740164235</v>
      </c>
      <c r="BH328" s="272">
        <v>-0.46800098622212405</v>
      </c>
      <c r="BI328" s="221">
        <v>-0.16894896818626595</v>
      </c>
      <c r="BJ328" s="445">
        <v>0</v>
      </c>
      <c r="BL328" s="412">
        <v>0</v>
      </c>
      <c r="BM328" s="425"/>
      <c r="BN328" s="235">
        <v>205</v>
      </c>
      <c r="BO328" s="302">
        <v>1.79</v>
      </c>
      <c r="BP328" s="232">
        <v>1.79</v>
      </c>
      <c r="BQ328" s="71">
        <v>29600320</v>
      </c>
      <c r="BR328" s="235">
        <v>199</v>
      </c>
      <c r="BS328" s="302">
        <v>1.79</v>
      </c>
      <c r="BT328" s="232">
        <v>1.79</v>
      </c>
      <c r="BU328" s="71">
        <v>32699090</v>
      </c>
      <c r="BV328" s="235">
        <v>197</v>
      </c>
      <c r="BW328" s="302">
        <v>1.79</v>
      </c>
      <c r="BX328" s="232">
        <v>1.79</v>
      </c>
      <c r="BY328" s="71">
        <v>32760540</v>
      </c>
      <c r="BZ328" s="463">
        <v>-2828</v>
      </c>
      <c r="CA328" s="235">
        <v>400613</v>
      </c>
      <c r="CB328" s="235">
        <v>3021</v>
      </c>
      <c r="CC328" s="235">
        <v>-15454</v>
      </c>
      <c r="CD328" s="235">
        <v>0</v>
      </c>
      <c r="CE328" s="235">
        <v>0</v>
      </c>
      <c r="CF328" s="235">
        <v>34607</v>
      </c>
      <c r="CG328" s="235">
        <v>252</v>
      </c>
      <c r="CH328" s="235">
        <v>-6340</v>
      </c>
      <c r="CI328" s="235">
        <v>0</v>
      </c>
      <c r="CJ328" s="235">
        <v>38</v>
      </c>
      <c r="CK328" s="235">
        <v>8729</v>
      </c>
      <c r="CL328" s="235">
        <v>0</v>
      </c>
      <c r="CM328" s="235">
        <v>0</v>
      </c>
      <c r="CN328" s="235">
        <v>0</v>
      </c>
      <c r="CO328" s="235">
        <v>0</v>
      </c>
      <c r="CP328" s="235">
        <v>335</v>
      </c>
      <c r="CQ328" s="235">
        <v>0</v>
      </c>
      <c r="CR328" s="235">
        <v>0</v>
      </c>
      <c r="CS328" s="235">
        <v>0</v>
      </c>
      <c r="CT328" s="235">
        <v>0</v>
      </c>
      <c r="CU328" s="235">
        <v>52</v>
      </c>
      <c r="CV328" s="235">
        <v>0</v>
      </c>
      <c r="CW328" s="235">
        <v>423025</v>
      </c>
      <c r="CX328" s="463">
        <v>0</v>
      </c>
      <c r="CY328" s="544">
        <v>396622</v>
      </c>
      <c r="CZ328" s="544">
        <v>803</v>
      </c>
      <c r="DA328" s="544">
        <v>-7435</v>
      </c>
      <c r="DB328" s="544">
        <v>0</v>
      </c>
      <c r="DC328" s="544">
        <v>0</v>
      </c>
      <c r="DD328" s="544">
        <v>43546</v>
      </c>
      <c r="DE328" s="544">
        <v>85</v>
      </c>
      <c r="DF328" s="544">
        <v>-4266</v>
      </c>
      <c r="DG328" s="544">
        <v>0</v>
      </c>
      <c r="DH328" s="544">
        <v>214</v>
      </c>
      <c r="DI328" s="544">
        <v>14097</v>
      </c>
      <c r="DJ328" s="544">
        <v>83</v>
      </c>
      <c r="DK328" s="544">
        <v>0</v>
      </c>
      <c r="DL328" s="544">
        <v>0</v>
      </c>
      <c r="DM328" s="544">
        <v>0</v>
      </c>
      <c r="DN328" s="544">
        <v>-1</v>
      </c>
      <c r="DO328" s="544">
        <v>0</v>
      </c>
      <c r="DP328" s="544">
        <v>-11</v>
      </c>
      <c r="DQ328" s="544">
        <v>0</v>
      </c>
      <c r="DR328" s="544">
        <v>0</v>
      </c>
      <c r="DS328" s="544">
        <v>48</v>
      </c>
      <c r="DT328" s="544">
        <v>0</v>
      </c>
      <c r="DU328" s="544">
        <v>443785</v>
      </c>
      <c r="DV328" s="463">
        <v>-3</v>
      </c>
      <c r="DW328" s="235">
        <v>421902</v>
      </c>
      <c r="DX328" s="235">
        <v>1130</v>
      </c>
      <c r="DY328" s="235">
        <v>-10136</v>
      </c>
      <c r="DZ328" s="235">
        <v>0</v>
      </c>
      <c r="EA328" s="235">
        <v>0</v>
      </c>
      <c r="EB328" s="235">
        <v>45004</v>
      </c>
      <c r="EC328" s="235">
        <v>325</v>
      </c>
      <c r="ED328" s="235">
        <v>-4142</v>
      </c>
      <c r="EE328" s="235">
        <v>423</v>
      </c>
      <c r="EF328" s="235">
        <v>102</v>
      </c>
      <c r="EG328" s="235">
        <v>18864</v>
      </c>
      <c r="EH328" s="235">
        <v>32</v>
      </c>
      <c r="EI328" s="235">
        <v>0</v>
      </c>
      <c r="EJ328" s="235">
        <v>0</v>
      </c>
      <c r="EK328" s="235">
        <v>0</v>
      </c>
      <c r="EL328" s="235">
        <v>10</v>
      </c>
      <c r="EM328" s="235">
        <v>0</v>
      </c>
      <c r="EN328" s="235">
        <v>0</v>
      </c>
      <c r="EO328" s="235">
        <v>0</v>
      </c>
      <c r="EP328" s="235">
        <v>0</v>
      </c>
      <c r="EQ328" s="235">
        <v>1356</v>
      </c>
      <c r="ER328" s="235">
        <v>0</v>
      </c>
      <c r="ES328" s="235">
        <v>474867</v>
      </c>
      <c r="ET328" s="254"/>
      <c r="EU328" s="254"/>
      <c r="EV328" s="254"/>
      <c r="EW328" s="254"/>
      <c r="EY328" s="397">
        <v>10.706786141129534</v>
      </c>
      <c r="EZ328" s="226">
        <v>-0.97716998099023233</v>
      </c>
      <c r="FA328" s="397">
        <v>-0.48277992300730821</v>
      </c>
      <c r="FB328" s="226">
        <v>0.32217507959164787</v>
      </c>
      <c r="FC328" s="221">
        <v>-0.34667165794078619</v>
      </c>
      <c r="FD328" s="226">
        <v>-0.83590566537723887</v>
      </c>
      <c r="FE328" s="221">
        <v>2361.4523057564224</v>
      </c>
      <c r="FF328" s="226">
        <v>-0.38887780404479338</v>
      </c>
      <c r="FG328" s="221">
        <v>-0.27550569068275754</v>
      </c>
      <c r="FH328" s="226">
        <v>0</v>
      </c>
      <c r="FI328" s="232"/>
      <c r="FJ328" s="393">
        <v>0</v>
      </c>
      <c r="FK328" s="430"/>
      <c r="FL328" s="468">
        <v>1.0831946755407653</v>
      </c>
      <c r="FM328" s="469">
        <v>6600.2371832271883</v>
      </c>
      <c r="FN328" s="472">
        <v>18.179700499168053</v>
      </c>
      <c r="FO328" s="386">
        <v>9692.9410239001518</v>
      </c>
      <c r="FQ328" s="236">
        <v>344.22</v>
      </c>
      <c r="FR328" s="387">
        <v>68958.740000000005</v>
      </c>
      <c r="FS328" s="388">
        <v>8.0779024983174296E-5</v>
      </c>
      <c r="FT328" s="389">
        <v>1292.4643997307887</v>
      </c>
      <c r="FV328" s="555">
        <v>0</v>
      </c>
      <c r="FW328" s="551">
        <v>0</v>
      </c>
      <c r="FX328" s="547">
        <v>226</v>
      </c>
      <c r="FY328" s="545">
        <v>309</v>
      </c>
      <c r="FZ328" s="555">
        <v>0</v>
      </c>
    </row>
    <row r="329" spans="1:182" x14ac:dyDescent="0.2">
      <c r="A329" s="65">
        <v>326</v>
      </c>
      <c r="B329" s="65">
        <v>769</v>
      </c>
      <c r="C329" s="66">
        <v>1509</v>
      </c>
      <c r="D329" s="67" t="s">
        <v>81</v>
      </c>
      <c r="E329" s="75"/>
      <c r="F329" s="220">
        <v>2518</v>
      </c>
      <c r="G329" s="220">
        <v>4455519.333333333</v>
      </c>
      <c r="H329" s="214">
        <v>1.62</v>
      </c>
      <c r="I329" s="220">
        <v>2750320.576131687</v>
      </c>
      <c r="J329" s="220">
        <v>689358.66666666663</v>
      </c>
      <c r="K329" s="209">
        <v>0</v>
      </c>
      <c r="L329" s="216">
        <v>1.65</v>
      </c>
      <c r="M329" s="220">
        <v>4538028.9506172836</v>
      </c>
      <c r="N329" s="220">
        <v>558989.78</v>
      </c>
      <c r="O329" s="220">
        <v>8578.3333333333339</v>
      </c>
      <c r="P329" s="220">
        <v>5105597.0639506169</v>
      </c>
      <c r="Q329" s="221">
        <v>2027.63981888428</v>
      </c>
      <c r="R329" s="221">
        <v>2681.4037114060652</v>
      </c>
      <c r="S329" s="221">
        <v>75.618595225298364</v>
      </c>
      <c r="T329" s="381">
        <v>2027.63981888428</v>
      </c>
      <c r="U329" s="222">
        <v>2746.534559255173</v>
      </c>
      <c r="V329" s="222">
        <v>73.825388872374191</v>
      </c>
      <c r="W329" s="223">
        <v>609085.66810684651</v>
      </c>
      <c r="X329" s="224">
        <v>241.89264023306058</v>
      </c>
      <c r="Y329" s="225">
        <v>84.639714991937964</v>
      </c>
      <c r="Z329" s="223">
        <v>91843</v>
      </c>
      <c r="AA329" s="224">
        <v>36.474583002382843</v>
      </c>
      <c r="AB329" s="226">
        <v>85.999994417495131</v>
      </c>
      <c r="AC329" s="227">
        <v>0</v>
      </c>
      <c r="AD329" s="228">
        <v>0</v>
      </c>
      <c r="AE329" s="229">
        <v>91843</v>
      </c>
      <c r="AF329" s="230">
        <v>36.474583002382843</v>
      </c>
      <c r="AG329" s="231">
        <v>85.999994417495131</v>
      </c>
      <c r="AH329" s="223">
        <v>700928.66810684651</v>
      </c>
      <c r="AI329" s="224">
        <v>278.36722323544342</v>
      </c>
      <c r="AJ329" s="226">
        <v>85.999994417495131</v>
      </c>
      <c r="AK329" s="232">
        <v>0</v>
      </c>
      <c r="AL329" s="444">
        <v>0.88760921366163625</v>
      </c>
      <c r="AM329" s="232">
        <v>49274.984410049772</v>
      </c>
      <c r="AN329" s="232">
        <v>15.768467037331215</v>
      </c>
      <c r="AO329" s="232">
        <v>70590.003257383592</v>
      </c>
      <c r="AP329" s="223">
        <v>119864.98766743336</v>
      </c>
      <c r="AQ329" s="224">
        <v>75.618595225298364</v>
      </c>
      <c r="AR329" s="224">
        <v>0</v>
      </c>
      <c r="AS329" s="233">
        <v>0</v>
      </c>
      <c r="AT329" s="234">
        <v>119864.98766743336</v>
      </c>
      <c r="AU329" s="254"/>
      <c r="AV329" s="221">
        <v>657.32</v>
      </c>
      <c r="AW329" s="221">
        <v>1655131.7600000002</v>
      </c>
      <c r="AX329" s="271">
        <v>1.9561169421905005E-3</v>
      </c>
      <c r="AY329" s="298">
        <v>30808.841839500383</v>
      </c>
      <c r="AZ329" s="213"/>
      <c r="BA329" s="221">
        <v>58.211686891925559</v>
      </c>
      <c r="BB329" s="272">
        <v>0.14524329069528669</v>
      </c>
      <c r="BC329" s="221">
        <v>-3.7980331977933086</v>
      </c>
      <c r="BD329" s="272">
        <v>3.0938252383975184E-2</v>
      </c>
      <c r="BE329" s="221">
        <v>0.29597335374649014</v>
      </c>
      <c r="BF329" s="272">
        <v>0.64090375415153977</v>
      </c>
      <c r="BG329" s="221">
        <v>2761.3057080907588</v>
      </c>
      <c r="BH329" s="272">
        <v>-0.25061552246105057</v>
      </c>
      <c r="BI329" s="221">
        <v>0.26692520492296301</v>
      </c>
      <c r="BJ329" s="445">
        <v>0</v>
      </c>
      <c r="BL329" s="412">
        <v>357.75</v>
      </c>
      <c r="BM329" s="425"/>
      <c r="BN329" s="235">
        <v>2521</v>
      </c>
      <c r="BO329" s="302">
        <v>1.62</v>
      </c>
      <c r="BP329" s="232">
        <v>1.62</v>
      </c>
      <c r="BQ329" s="71">
        <v>426377730</v>
      </c>
      <c r="BR329" s="235">
        <v>2559</v>
      </c>
      <c r="BS329" s="302">
        <v>1.62</v>
      </c>
      <c r="BT329" s="232">
        <v>1.62</v>
      </c>
      <c r="BU329" s="71">
        <v>496827200</v>
      </c>
      <c r="BV329" s="235">
        <v>2592</v>
      </c>
      <c r="BW329" s="302">
        <v>1.62</v>
      </c>
      <c r="BX329" s="232">
        <v>1.62</v>
      </c>
      <c r="BY329" s="71">
        <v>501359580</v>
      </c>
      <c r="BZ329" s="463">
        <v>-64070</v>
      </c>
      <c r="CA329" s="235">
        <v>3552781</v>
      </c>
      <c r="CB329" s="235">
        <v>94284</v>
      </c>
      <c r="CC329" s="235">
        <v>-72754</v>
      </c>
      <c r="CD329" s="235">
        <v>-571</v>
      </c>
      <c r="CE329" s="235">
        <v>0</v>
      </c>
      <c r="CF329" s="235">
        <v>212167</v>
      </c>
      <c r="CG329" s="235">
        <v>14489</v>
      </c>
      <c r="CH329" s="235">
        <v>-14982</v>
      </c>
      <c r="CI329" s="235">
        <v>117799</v>
      </c>
      <c r="CJ329" s="235">
        <v>2220</v>
      </c>
      <c r="CK329" s="235">
        <v>184020</v>
      </c>
      <c r="CL329" s="235">
        <v>309049</v>
      </c>
      <c r="CM329" s="235">
        <v>-52822</v>
      </c>
      <c r="CN329" s="235">
        <v>0</v>
      </c>
      <c r="CO329" s="235">
        <v>-102400</v>
      </c>
      <c r="CP329" s="235">
        <v>3613</v>
      </c>
      <c r="CQ329" s="235">
        <v>1222</v>
      </c>
      <c r="CR329" s="235">
        <v>-720</v>
      </c>
      <c r="CS329" s="235">
        <v>0</v>
      </c>
      <c r="CT329" s="235">
        <v>2217</v>
      </c>
      <c r="CU329" s="235">
        <v>19284</v>
      </c>
      <c r="CV329" s="235">
        <v>0</v>
      </c>
      <c r="CW329" s="235">
        <v>4204826</v>
      </c>
      <c r="CX329" s="463">
        <v>-52915</v>
      </c>
      <c r="CY329" s="544">
        <v>3626482</v>
      </c>
      <c r="CZ329" s="544">
        <v>108228</v>
      </c>
      <c r="DA329" s="544">
        <v>-85752</v>
      </c>
      <c r="DB329" s="544">
        <v>-506</v>
      </c>
      <c r="DC329" s="544">
        <v>0</v>
      </c>
      <c r="DD329" s="544">
        <v>184048</v>
      </c>
      <c r="DE329" s="544">
        <v>16807</v>
      </c>
      <c r="DF329" s="544">
        <v>-12253</v>
      </c>
      <c r="DG329" s="544">
        <v>108171</v>
      </c>
      <c r="DH329" s="544">
        <v>720</v>
      </c>
      <c r="DI329" s="544">
        <v>476647</v>
      </c>
      <c r="DJ329" s="544">
        <v>119554</v>
      </c>
      <c r="DK329" s="544">
        <v>-82136</v>
      </c>
      <c r="DL329" s="544">
        <v>0</v>
      </c>
      <c r="DM329" s="544">
        <v>149500</v>
      </c>
      <c r="DN329" s="544">
        <v>10352</v>
      </c>
      <c r="DO329" s="544">
        <v>393</v>
      </c>
      <c r="DP329" s="544">
        <v>-1022</v>
      </c>
      <c r="DQ329" s="544">
        <v>0</v>
      </c>
      <c r="DR329" s="544">
        <v>1416</v>
      </c>
      <c r="DS329" s="544">
        <v>12976</v>
      </c>
      <c r="DT329" s="544">
        <v>0</v>
      </c>
      <c r="DU329" s="544">
        <v>4580710</v>
      </c>
      <c r="DV329" s="463">
        <v>-44774</v>
      </c>
      <c r="DW329" s="235">
        <v>3497551</v>
      </c>
      <c r="DX329" s="235">
        <v>128063</v>
      </c>
      <c r="DY329" s="235">
        <v>-57725</v>
      </c>
      <c r="DZ329" s="235">
        <v>-274</v>
      </c>
      <c r="EA329" s="235">
        <v>0</v>
      </c>
      <c r="EB329" s="235">
        <v>278641</v>
      </c>
      <c r="EC329" s="235">
        <v>19948</v>
      </c>
      <c r="ED329" s="235">
        <v>-14451</v>
      </c>
      <c r="EE329" s="235">
        <v>117869</v>
      </c>
      <c r="EF329" s="235">
        <v>728</v>
      </c>
      <c r="EG329" s="235">
        <v>385695</v>
      </c>
      <c r="EH329" s="235">
        <v>109819</v>
      </c>
      <c r="EI329" s="235">
        <v>-43590</v>
      </c>
      <c r="EJ329" s="235">
        <v>0</v>
      </c>
      <c r="EK329" s="235">
        <v>10000</v>
      </c>
      <c r="EL329" s="235">
        <v>14161</v>
      </c>
      <c r="EM329" s="235">
        <v>1209</v>
      </c>
      <c r="EN329" s="235">
        <v>-2474</v>
      </c>
      <c r="EO329" s="235">
        <v>0</v>
      </c>
      <c r="EP329" s="235">
        <v>0</v>
      </c>
      <c r="EQ329" s="235">
        <v>9813</v>
      </c>
      <c r="ER329" s="235">
        <v>0</v>
      </c>
      <c r="ES329" s="235">
        <v>4410209</v>
      </c>
      <c r="ET329" s="254"/>
      <c r="EU329" s="254"/>
      <c r="EV329" s="254"/>
      <c r="EW329" s="254"/>
      <c r="EY329" s="397">
        <v>57.174018571666146</v>
      </c>
      <c r="EZ329" s="226">
        <v>0.11787007926714287</v>
      </c>
      <c r="FA329" s="397">
        <v>-5.9134747363056688</v>
      </c>
      <c r="FB329" s="226">
        <v>-5.8296026924955571E-2</v>
      </c>
      <c r="FC329" s="221">
        <v>0.2042030340606161</v>
      </c>
      <c r="FD329" s="226">
        <v>0.53261659932279271</v>
      </c>
      <c r="FE329" s="221">
        <v>2804.5500823252719</v>
      </c>
      <c r="FF329" s="226">
        <v>-0.26258268992616807</v>
      </c>
      <c r="FG329" s="221">
        <v>0.21369333539778701</v>
      </c>
      <c r="FH329" s="226">
        <v>0</v>
      </c>
      <c r="FI329" s="232"/>
      <c r="FJ329" s="393">
        <v>357.75</v>
      </c>
      <c r="FK329" s="430"/>
      <c r="FL329" s="468">
        <v>0.87395724713242962</v>
      </c>
      <c r="FM329" s="469">
        <v>48963.474885787065</v>
      </c>
      <c r="FN329" s="472">
        <v>15.525938477580812</v>
      </c>
      <c r="FO329" s="386">
        <v>70328.873784553667</v>
      </c>
      <c r="FQ329" s="236">
        <v>552.71</v>
      </c>
      <c r="FR329" s="387">
        <v>1413463.7066666668</v>
      </c>
      <c r="FS329" s="388">
        <v>1.6557469013157261E-3</v>
      </c>
      <c r="FT329" s="389">
        <v>26491.950421051617</v>
      </c>
      <c r="FV329" s="555">
        <v>0</v>
      </c>
      <c r="FW329" s="551">
        <v>0</v>
      </c>
      <c r="FX329" s="547">
        <v>25735</v>
      </c>
      <c r="FY329" s="545">
        <v>30633</v>
      </c>
      <c r="FZ329" s="555">
        <v>0</v>
      </c>
    </row>
    <row r="330" spans="1:182" x14ac:dyDescent="0.2">
      <c r="A330" s="65">
        <v>327</v>
      </c>
      <c r="B330" s="65">
        <v>360</v>
      </c>
      <c r="C330" s="66">
        <v>2110</v>
      </c>
      <c r="D330" s="67" t="s">
        <v>116</v>
      </c>
      <c r="E330" s="75">
        <v>351</v>
      </c>
      <c r="F330" s="220">
        <v>9201</v>
      </c>
      <c r="G330" s="220">
        <v>23834840.333333332</v>
      </c>
      <c r="H330" s="214">
        <v>1.54</v>
      </c>
      <c r="I330" s="220">
        <v>15477169.047619047</v>
      </c>
      <c r="J330" s="220">
        <v>1746911</v>
      </c>
      <c r="K330" s="209">
        <v>0</v>
      </c>
      <c r="L330" s="216">
        <v>1.65</v>
      </c>
      <c r="M330" s="220">
        <v>25537328.928571422</v>
      </c>
      <c r="N330" s="220">
        <v>2148359.9966666666</v>
      </c>
      <c r="O330" s="220">
        <v>5793</v>
      </c>
      <c r="P330" s="220">
        <v>27691481.925238091</v>
      </c>
      <c r="Q330" s="221">
        <v>3009.6165552916086</v>
      </c>
      <c r="R330" s="221">
        <v>2681.4037114060652</v>
      </c>
      <c r="S330" s="221">
        <v>112.24033674934523</v>
      </c>
      <c r="T330" s="381">
        <v>3009.6165552916086</v>
      </c>
      <c r="U330" s="222">
        <v>2746.534559255173</v>
      </c>
      <c r="V330" s="222">
        <v>109.57868872066115</v>
      </c>
      <c r="W330" s="223">
        <v>-1117357.959338628</v>
      </c>
      <c r="X330" s="224">
        <v>-121.43875223765113</v>
      </c>
      <c r="Y330" s="225">
        <v>107.7114121520875</v>
      </c>
      <c r="Z330" s="223">
        <v>0</v>
      </c>
      <c r="AA330" s="224">
        <v>0</v>
      </c>
      <c r="AB330" s="226">
        <v>107.7114121520875</v>
      </c>
      <c r="AC330" s="227">
        <v>0</v>
      </c>
      <c r="AD330" s="228">
        <v>0</v>
      </c>
      <c r="AE330" s="229">
        <v>0</v>
      </c>
      <c r="AF330" s="230">
        <v>0</v>
      </c>
      <c r="AG330" s="231">
        <v>107.7114121520875</v>
      </c>
      <c r="AH330" s="223">
        <v>-1117357.959338628</v>
      </c>
      <c r="AI330" s="224">
        <v>-121.43875223765113</v>
      </c>
      <c r="AJ330" s="226">
        <v>107.7114121520875</v>
      </c>
      <c r="AK330" s="232">
        <v>0</v>
      </c>
      <c r="AL330" s="444">
        <v>0.39473970220628191</v>
      </c>
      <c r="AM330" s="232">
        <v>0</v>
      </c>
      <c r="AN330" s="232">
        <v>9.2709488099119657</v>
      </c>
      <c r="AO330" s="232">
        <v>0</v>
      </c>
      <c r="AP330" s="223">
        <v>0</v>
      </c>
      <c r="AQ330" s="224">
        <v>112.24033674934523</v>
      </c>
      <c r="AR330" s="224">
        <v>0</v>
      </c>
      <c r="AS330" s="233">
        <v>0</v>
      </c>
      <c r="AT330" s="234">
        <v>0</v>
      </c>
      <c r="AU330" s="254"/>
      <c r="AV330" s="221">
        <v>621.58000000000004</v>
      </c>
      <c r="AW330" s="221">
        <v>5719157.5800000001</v>
      </c>
      <c r="AX330" s="271">
        <v>6.7591845602039688E-3</v>
      </c>
      <c r="AY330" s="298">
        <v>106457.15682321251</v>
      </c>
      <c r="AZ330" s="213"/>
      <c r="BA330" s="221">
        <v>32.300315555712139</v>
      </c>
      <c r="BB330" s="272">
        <v>-0.47443477264813677</v>
      </c>
      <c r="BC330" s="221">
        <v>-3.1380729556012859</v>
      </c>
      <c r="BD330" s="272">
        <v>9.5013530359702392E-2</v>
      </c>
      <c r="BE330" s="221">
        <v>-0.34104929641303</v>
      </c>
      <c r="BF330" s="272">
        <v>-0.8211834483231637</v>
      </c>
      <c r="BG330" s="221">
        <v>2047.3045109625421</v>
      </c>
      <c r="BH330" s="272">
        <v>-0.454879873916192</v>
      </c>
      <c r="BI330" s="221">
        <v>-0.18643120417385153</v>
      </c>
      <c r="BJ330" s="445">
        <v>0</v>
      </c>
      <c r="BL330" s="412">
        <v>1700</v>
      </c>
      <c r="BM330" s="425"/>
      <c r="BN330" s="235">
        <v>9200</v>
      </c>
      <c r="BO330" s="302">
        <v>1.54</v>
      </c>
      <c r="BP330" s="232">
        <v>1.54</v>
      </c>
      <c r="BQ330" s="71">
        <v>1608432830</v>
      </c>
      <c r="BR330" s="235">
        <v>9214</v>
      </c>
      <c r="BS330" s="302">
        <v>1.54</v>
      </c>
      <c r="BT330" s="232">
        <v>1.54</v>
      </c>
      <c r="BU330" s="71">
        <v>1953213190</v>
      </c>
      <c r="BV330" s="235">
        <v>9246</v>
      </c>
      <c r="BW330" s="302">
        <v>1.54</v>
      </c>
      <c r="BX330" s="232">
        <v>1.54</v>
      </c>
      <c r="BY330" s="71">
        <v>1998710092</v>
      </c>
      <c r="BZ330" s="463">
        <v>-171913</v>
      </c>
      <c r="CA330" s="235">
        <v>22088342</v>
      </c>
      <c r="CB330" s="235">
        <v>319371</v>
      </c>
      <c r="CC330" s="235">
        <v>-1812393</v>
      </c>
      <c r="CD330" s="235">
        <v>-13873</v>
      </c>
      <c r="CE330" s="235">
        <v>141357</v>
      </c>
      <c r="CF330" s="235">
        <v>2863027</v>
      </c>
      <c r="CG330" s="235">
        <v>93983</v>
      </c>
      <c r="CH330" s="235">
        <v>-327957</v>
      </c>
      <c r="CI330" s="235">
        <v>217261</v>
      </c>
      <c r="CJ330" s="235">
        <v>8315</v>
      </c>
      <c r="CK330" s="235">
        <v>129641</v>
      </c>
      <c r="CL330" s="235">
        <v>360881</v>
      </c>
      <c r="CM330" s="235">
        <v>-42322</v>
      </c>
      <c r="CN330" s="235">
        <v>0</v>
      </c>
      <c r="CO330" s="235">
        <v>0</v>
      </c>
      <c r="CP330" s="235">
        <v>12065</v>
      </c>
      <c r="CQ330" s="235">
        <v>2058</v>
      </c>
      <c r="CR330" s="235">
        <v>-2220</v>
      </c>
      <c r="CS330" s="235">
        <v>0</v>
      </c>
      <c r="CT330" s="235">
        <v>2803</v>
      </c>
      <c r="CU330" s="235">
        <v>13917</v>
      </c>
      <c r="CV330" s="235">
        <v>0</v>
      </c>
      <c r="CW330" s="235">
        <v>23882343</v>
      </c>
      <c r="CX330" s="463">
        <v>-93399</v>
      </c>
      <c r="CY330" s="544">
        <v>21557755</v>
      </c>
      <c r="CZ330" s="544">
        <v>354071</v>
      </c>
      <c r="DA330" s="544">
        <v>-1813201</v>
      </c>
      <c r="DB330" s="544">
        <v>-15642</v>
      </c>
      <c r="DC330" s="544">
        <v>24960</v>
      </c>
      <c r="DD330" s="544">
        <v>2936574</v>
      </c>
      <c r="DE330" s="544">
        <v>110032</v>
      </c>
      <c r="DF330" s="544">
        <v>-335200</v>
      </c>
      <c r="DG330" s="544">
        <v>288643</v>
      </c>
      <c r="DH330" s="544">
        <v>4068</v>
      </c>
      <c r="DI330" s="544">
        <v>405149</v>
      </c>
      <c r="DJ330" s="544">
        <v>136410</v>
      </c>
      <c r="DK330" s="544">
        <v>-25115</v>
      </c>
      <c r="DL330" s="544">
        <v>0</v>
      </c>
      <c r="DM330" s="544">
        <v>0</v>
      </c>
      <c r="DN330" s="544">
        <v>2026</v>
      </c>
      <c r="DO330" s="544">
        <v>1373</v>
      </c>
      <c r="DP330" s="544">
        <v>-2462</v>
      </c>
      <c r="DQ330" s="544">
        <v>0</v>
      </c>
      <c r="DR330" s="544">
        <v>1587</v>
      </c>
      <c r="DS330" s="544">
        <v>23945</v>
      </c>
      <c r="DT330" s="544">
        <v>0</v>
      </c>
      <c r="DU330" s="544">
        <v>23561574</v>
      </c>
      <c r="DV330" s="463">
        <v>-91401</v>
      </c>
      <c r="DW330" s="235">
        <v>20395018</v>
      </c>
      <c r="DX330" s="235">
        <v>252444</v>
      </c>
      <c r="DY330" s="235">
        <v>-1610326</v>
      </c>
      <c r="DZ330" s="235">
        <v>-19275</v>
      </c>
      <c r="EA330" s="235">
        <v>-7028</v>
      </c>
      <c r="EB330" s="235">
        <v>3246054</v>
      </c>
      <c r="EC330" s="235">
        <v>89912</v>
      </c>
      <c r="ED330" s="235">
        <v>-288703</v>
      </c>
      <c r="EE330" s="235">
        <v>178110</v>
      </c>
      <c r="EF330" s="235">
        <v>3658</v>
      </c>
      <c r="EG330" s="235">
        <v>312772</v>
      </c>
      <c r="EH330" s="235">
        <v>191573</v>
      </c>
      <c r="EI330" s="235">
        <v>-29064</v>
      </c>
      <c r="EJ330" s="235">
        <v>0</v>
      </c>
      <c r="EK330" s="235">
        <v>0</v>
      </c>
      <c r="EL330" s="235">
        <v>1397</v>
      </c>
      <c r="EM330" s="235">
        <v>1507</v>
      </c>
      <c r="EN330" s="235">
        <v>-315</v>
      </c>
      <c r="EO330" s="235">
        <v>0</v>
      </c>
      <c r="EP330" s="235">
        <v>-14</v>
      </c>
      <c r="EQ330" s="235">
        <v>24323</v>
      </c>
      <c r="ER330" s="235">
        <v>0</v>
      </c>
      <c r="ES330" s="235">
        <v>22650642</v>
      </c>
      <c r="ET330" s="254"/>
      <c r="EU330" s="254"/>
      <c r="EV330" s="254"/>
      <c r="EW330" s="254"/>
      <c r="EY330" s="397">
        <v>32.481989440034077</v>
      </c>
      <c r="EZ330" s="226">
        <v>-0.46401869813312974</v>
      </c>
      <c r="FA330" s="397">
        <v>-3.6826088036471152</v>
      </c>
      <c r="FB330" s="226">
        <v>9.7997055096584781E-2</v>
      </c>
      <c r="FC330" s="221">
        <v>-0.32942680654071238</v>
      </c>
      <c r="FD330" s="226">
        <v>-0.79306477354628058</v>
      </c>
      <c r="FE330" s="221">
        <v>2082.1007460516853</v>
      </c>
      <c r="FF330" s="226">
        <v>-0.46850072019960681</v>
      </c>
      <c r="FG330" s="221">
        <v>-0.17264642409580466</v>
      </c>
      <c r="FH330" s="226">
        <v>0</v>
      </c>
      <c r="FI330" s="232"/>
      <c r="FJ330" s="393">
        <v>1700</v>
      </c>
      <c r="FK330" s="430"/>
      <c r="FL330" s="468">
        <v>0.39392624728850323</v>
      </c>
      <c r="FM330" s="469">
        <v>0</v>
      </c>
      <c r="FN330" s="472">
        <v>9.2518438177874192</v>
      </c>
      <c r="FO330" s="386">
        <v>0</v>
      </c>
      <c r="FQ330" s="236">
        <v>635.54999999999995</v>
      </c>
      <c r="FR330" s="387">
        <v>5859771</v>
      </c>
      <c r="FS330" s="388">
        <v>6.8642000710088412E-3</v>
      </c>
      <c r="FT330" s="389">
        <v>109827.20113614146</v>
      </c>
      <c r="FV330" s="555">
        <v>0</v>
      </c>
      <c r="FW330" s="551">
        <v>0</v>
      </c>
      <c r="FX330" s="547">
        <v>17379</v>
      </c>
      <c r="FY330" s="545">
        <v>20828</v>
      </c>
      <c r="FZ330" s="555">
        <v>0</v>
      </c>
    </row>
    <row r="331" spans="1:182" x14ac:dyDescent="0.2">
      <c r="A331" s="65">
        <v>328</v>
      </c>
      <c r="B331" s="65">
        <v>627</v>
      </c>
      <c r="C331" s="66">
        <v>2327</v>
      </c>
      <c r="D331" s="67" t="s">
        <v>152</v>
      </c>
      <c r="E331" s="75">
        <v>351</v>
      </c>
      <c r="F331" s="220">
        <v>11183.666666666666</v>
      </c>
      <c r="G331" s="220">
        <v>27276090</v>
      </c>
      <c r="H331" s="214">
        <v>1.7</v>
      </c>
      <c r="I331" s="220">
        <v>16044758.823529413</v>
      </c>
      <c r="J331" s="220">
        <v>2489404.3333333335</v>
      </c>
      <c r="K331" s="209">
        <v>0</v>
      </c>
      <c r="L331" s="216">
        <v>1.65</v>
      </c>
      <c r="M331" s="220">
        <v>26473852.05882353</v>
      </c>
      <c r="N331" s="220">
        <v>2366570.8699999996</v>
      </c>
      <c r="O331" s="220">
        <v>21564.666666666668</v>
      </c>
      <c r="P331" s="220">
        <v>28861987.595490199</v>
      </c>
      <c r="Q331" s="221">
        <v>2580.7267379950108</v>
      </c>
      <c r="R331" s="221">
        <v>2681.4037114060652</v>
      </c>
      <c r="S331" s="221">
        <v>96.245363091622579</v>
      </c>
      <c r="T331" s="381">
        <v>2580.7267379950108</v>
      </c>
      <c r="U331" s="222">
        <v>2746.534559255173</v>
      </c>
      <c r="V331" s="222">
        <v>93.963017115461781</v>
      </c>
      <c r="W331" s="223">
        <v>416596.95330609404</v>
      </c>
      <c r="X331" s="224">
        <v>37.250480162090021</v>
      </c>
      <c r="Y331" s="225">
        <v>97.634578747722216</v>
      </c>
      <c r="Z331" s="223">
        <v>0</v>
      </c>
      <c r="AA331" s="224">
        <v>0</v>
      </c>
      <c r="AB331" s="226">
        <v>97.634578747722216</v>
      </c>
      <c r="AC331" s="227">
        <v>0</v>
      </c>
      <c r="AD331" s="228">
        <v>0</v>
      </c>
      <c r="AE331" s="229">
        <v>0</v>
      </c>
      <c r="AF331" s="230">
        <v>0</v>
      </c>
      <c r="AG331" s="231">
        <v>97.634578747722216</v>
      </c>
      <c r="AH331" s="223">
        <v>416596.95330609404</v>
      </c>
      <c r="AI331" s="224">
        <v>37.250480162090021</v>
      </c>
      <c r="AJ331" s="226">
        <v>97.634578747722216</v>
      </c>
      <c r="AK331" s="232">
        <v>0</v>
      </c>
      <c r="AL331" s="444">
        <v>0.18848916574766775</v>
      </c>
      <c r="AM331" s="232">
        <v>0</v>
      </c>
      <c r="AN331" s="232">
        <v>5.2332568328812856</v>
      </c>
      <c r="AO331" s="232">
        <v>0</v>
      </c>
      <c r="AP331" s="223">
        <v>0</v>
      </c>
      <c r="AQ331" s="224">
        <v>96.245363091622579</v>
      </c>
      <c r="AR331" s="224">
        <v>0</v>
      </c>
      <c r="AS331" s="233">
        <v>0</v>
      </c>
      <c r="AT331" s="234">
        <v>0</v>
      </c>
      <c r="AU331" s="254"/>
      <c r="AV331" s="221">
        <v>892.53</v>
      </c>
      <c r="AW331" s="221">
        <v>9981758.0099999998</v>
      </c>
      <c r="AX331" s="271">
        <v>1.179693751765523E-2</v>
      </c>
      <c r="AY331" s="298">
        <v>185801.76590306987</v>
      </c>
      <c r="AZ331" s="213"/>
      <c r="BA331" s="221">
        <v>43.485331135362372</v>
      </c>
      <c r="BB331" s="272">
        <v>-0.20694183671167238</v>
      </c>
      <c r="BC331" s="221">
        <v>-1.4694343719296274</v>
      </c>
      <c r="BD331" s="272">
        <v>0.25702098816452595</v>
      </c>
      <c r="BE331" s="221">
        <v>0.52183859435621771</v>
      </c>
      <c r="BF331" s="272">
        <v>1.1593071071510863</v>
      </c>
      <c r="BG331" s="221">
        <v>1212.9032461851746</v>
      </c>
      <c r="BH331" s="272">
        <v>-0.69358876388531088</v>
      </c>
      <c r="BI331" s="221">
        <v>0.47574375562231269</v>
      </c>
      <c r="BJ331" s="445">
        <v>0</v>
      </c>
      <c r="BL331" s="412">
        <v>2391.0500000000002</v>
      </c>
      <c r="BM331" s="425"/>
      <c r="BN331" s="235">
        <v>11137</v>
      </c>
      <c r="BO331" s="302">
        <v>1.7</v>
      </c>
      <c r="BP331" s="232">
        <v>1.7</v>
      </c>
      <c r="BQ331" s="71">
        <v>1845374310</v>
      </c>
      <c r="BR331" s="235">
        <v>11280</v>
      </c>
      <c r="BS331" s="302">
        <v>1.7</v>
      </c>
      <c r="BT331" s="232">
        <v>1.7</v>
      </c>
      <c r="BU331" s="71">
        <v>2026942220</v>
      </c>
      <c r="BV331" s="235">
        <v>11252</v>
      </c>
      <c r="BW331" s="302">
        <v>1.7</v>
      </c>
      <c r="BX331" s="232">
        <v>1.7</v>
      </c>
      <c r="BY331" s="71">
        <v>2089815540</v>
      </c>
      <c r="BZ331" s="463">
        <v>-273120</v>
      </c>
      <c r="CA331" s="235">
        <v>22228238</v>
      </c>
      <c r="CB331" s="235">
        <v>1016871</v>
      </c>
      <c r="CC331" s="235">
        <v>-598347</v>
      </c>
      <c r="CD331" s="235">
        <v>-15334</v>
      </c>
      <c r="CE331" s="235">
        <v>0</v>
      </c>
      <c r="CF331" s="235">
        <v>2283658</v>
      </c>
      <c r="CG331" s="235">
        <v>280243</v>
      </c>
      <c r="CH331" s="235">
        <v>-130038</v>
      </c>
      <c r="CI331" s="235">
        <v>246743</v>
      </c>
      <c r="CJ331" s="235">
        <v>9273</v>
      </c>
      <c r="CK331" s="235">
        <v>1087511</v>
      </c>
      <c r="CL331" s="235">
        <v>739048</v>
      </c>
      <c r="CM331" s="235">
        <v>-43385</v>
      </c>
      <c r="CN331" s="235">
        <v>0</v>
      </c>
      <c r="CO331" s="235">
        <v>0</v>
      </c>
      <c r="CP331" s="235">
        <v>26189</v>
      </c>
      <c r="CQ331" s="235">
        <v>11649</v>
      </c>
      <c r="CR331" s="235">
        <v>-2314</v>
      </c>
      <c r="CS331" s="235">
        <v>0</v>
      </c>
      <c r="CT331" s="235">
        <v>2413</v>
      </c>
      <c r="CU331" s="235">
        <v>38992</v>
      </c>
      <c r="CV331" s="235">
        <v>0</v>
      </c>
      <c r="CW331" s="235">
        <v>26908290</v>
      </c>
      <c r="CX331" s="463">
        <v>-174227</v>
      </c>
      <c r="CY331" s="544">
        <v>24682398</v>
      </c>
      <c r="CZ331" s="544">
        <v>1068259</v>
      </c>
      <c r="DA331" s="544">
        <v>-801203</v>
      </c>
      <c r="DB331" s="544">
        <v>-13228</v>
      </c>
      <c r="DC331" s="544">
        <v>0</v>
      </c>
      <c r="DD331" s="544">
        <v>2324384</v>
      </c>
      <c r="DE331" s="544">
        <v>279265</v>
      </c>
      <c r="DF331" s="544">
        <v>-178042</v>
      </c>
      <c r="DG331" s="544">
        <v>317320</v>
      </c>
      <c r="DH331" s="544">
        <v>9346</v>
      </c>
      <c r="DI331" s="544">
        <v>672628</v>
      </c>
      <c r="DJ331" s="544">
        <v>445763</v>
      </c>
      <c r="DK331" s="544">
        <v>-38926</v>
      </c>
      <c r="DL331" s="544">
        <v>0</v>
      </c>
      <c r="DM331" s="544">
        <v>0</v>
      </c>
      <c r="DN331" s="544">
        <v>12611</v>
      </c>
      <c r="DO331" s="544">
        <v>11848</v>
      </c>
      <c r="DP331" s="544">
        <v>-7588</v>
      </c>
      <c r="DQ331" s="544">
        <v>0</v>
      </c>
      <c r="DR331" s="544">
        <v>977</v>
      </c>
      <c r="DS331" s="544">
        <v>17808</v>
      </c>
      <c r="DT331" s="544">
        <v>0</v>
      </c>
      <c r="DU331" s="544">
        <v>28629393</v>
      </c>
      <c r="DV331" s="463">
        <v>-252877</v>
      </c>
      <c r="DW331" s="235">
        <v>22808926</v>
      </c>
      <c r="DX331" s="235">
        <v>931445</v>
      </c>
      <c r="DY331" s="235">
        <v>-726170</v>
      </c>
      <c r="DZ331" s="235">
        <v>-19166</v>
      </c>
      <c r="EA331" s="235">
        <v>0</v>
      </c>
      <c r="EB331" s="235">
        <v>2635182</v>
      </c>
      <c r="EC331" s="235">
        <v>281124</v>
      </c>
      <c r="ED331" s="235">
        <v>-153869</v>
      </c>
      <c r="EE331" s="235">
        <v>256380</v>
      </c>
      <c r="EF331" s="235">
        <v>9196</v>
      </c>
      <c r="EG331" s="235">
        <v>857447</v>
      </c>
      <c r="EH331" s="235">
        <v>460532</v>
      </c>
      <c r="EI331" s="235">
        <v>-28940</v>
      </c>
      <c r="EJ331" s="235">
        <v>0</v>
      </c>
      <c r="EK331" s="235">
        <v>0</v>
      </c>
      <c r="EL331" s="235">
        <v>4841</v>
      </c>
      <c r="EM331" s="235">
        <v>10643</v>
      </c>
      <c r="EN331" s="235">
        <v>-1780</v>
      </c>
      <c r="EO331" s="235">
        <v>0</v>
      </c>
      <c r="EP331" s="235">
        <v>-818</v>
      </c>
      <c r="EQ331" s="235">
        <v>35366</v>
      </c>
      <c r="ER331" s="235">
        <v>0</v>
      </c>
      <c r="ES331" s="235">
        <v>27107462</v>
      </c>
      <c r="ET331" s="254"/>
      <c r="EU331" s="254"/>
      <c r="EV331" s="254"/>
      <c r="EW331" s="254"/>
      <c r="EY331" s="397">
        <v>37.624576134466849</v>
      </c>
      <c r="EZ331" s="226">
        <v>-0.34282924592788661</v>
      </c>
      <c r="FA331" s="397">
        <v>-2.468048997375806</v>
      </c>
      <c r="FB331" s="226">
        <v>0.18308836096246803</v>
      </c>
      <c r="FC331" s="221">
        <v>0.38169997986714232</v>
      </c>
      <c r="FD331" s="226">
        <v>0.97356719258741797</v>
      </c>
      <c r="FE331" s="221">
        <v>1321.4096809337382</v>
      </c>
      <c r="FF331" s="226">
        <v>-0.68531870024460939</v>
      </c>
      <c r="FG331" s="221">
        <v>0.37478625196665216</v>
      </c>
      <c r="FH331" s="226">
        <v>0</v>
      </c>
      <c r="FI331" s="232"/>
      <c r="FJ331" s="393">
        <v>2391.0500000000002</v>
      </c>
      <c r="FK331" s="430"/>
      <c r="FL331" s="468">
        <v>0.18782856633698655</v>
      </c>
      <c r="FM331" s="469">
        <v>0</v>
      </c>
      <c r="FN331" s="472">
        <v>5.2149157979149958</v>
      </c>
      <c r="FO331" s="386">
        <v>0</v>
      </c>
      <c r="FQ331" s="236">
        <v>957.06</v>
      </c>
      <c r="FR331" s="387">
        <v>10741084.379999999</v>
      </c>
      <c r="FS331" s="388">
        <v>1.2582224145603633E-2</v>
      </c>
      <c r="FT331" s="389">
        <v>201315.58632965814</v>
      </c>
      <c r="FV331" s="555">
        <v>0</v>
      </c>
      <c r="FW331" s="551">
        <v>0</v>
      </c>
      <c r="FX331" s="547">
        <v>64694</v>
      </c>
      <c r="FY331" s="545">
        <v>76926</v>
      </c>
      <c r="FZ331" s="555">
        <v>0</v>
      </c>
    </row>
    <row r="332" spans="1:182" x14ac:dyDescent="0.2">
      <c r="A332" s="65">
        <v>329</v>
      </c>
      <c r="B332" s="65">
        <v>755</v>
      </c>
      <c r="C332" s="66">
        <v>5525</v>
      </c>
      <c r="D332" s="67" t="s">
        <v>308</v>
      </c>
      <c r="E332" s="75">
        <v>371</v>
      </c>
      <c r="F332" s="220">
        <v>2348</v>
      </c>
      <c r="G332" s="220">
        <v>4406173.666666667</v>
      </c>
      <c r="H332" s="214">
        <v>1.6000000000000003</v>
      </c>
      <c r="I332" s="220">
        <v>2753858.5416666665</v>
      </c>
      <c r="J332" s="220">
        <v>441400.33333333331</v>
      </c>
      <c r="K332" s="209">
        <v>0</v>
      </c>
      <c r="L332" s="216">
        <v>1.65</v>
      </c>
      <c r="M332" s="220">
        <v>4543866.59375</v>
      </c>
      <c r="N332" s="220">
        <v>538335.45666666667</v>
      </c>
      <c r="O332" s="220">
        <v>1003</v>
      </c>
      <c r="P332" s="220">
        <v>5083205.050416667</v>
      </c>
      <c r="Q332" s="221">
        <v>2164.9084541808634</v>
      </c>
      <c r="R332" s="221">
        <v>2681.4037114060652</v>
      </c>
      <c r="S332" s="221">
        <v>80.737877887311342</v>
      </c>
      <c r="T332" s="381">
        <v>2164.9084541808634</v>
      </c>
      <c r="U332" s="222">
        <v>2746.534559255173</v>
      </c>
      <c r="V332" s="222">
        <v>78.823273746388267</v>
      </c>
      <c r="W332" s="223">
        <v>448710.41966696648</v>
      </c>
      <c r="X332" s="224">
        <v>191.10324517332472</v>
      </c>
      <c r="Y332" s="225">
        <v>87.864863069006148</v>
      </c>
      <c r="Z332" s="223">
        <v>0</v>
      </c>
      <c r="AA332" s="224">
        <v>0</v>
      </c>
      <c r="AB332" s="226">
        <v>87.864863069006148</v>
      </c>
      <c r="AC332" s="227">
        <v>0</v>
      </c>
      <c r="AD332" s="228">
        <v>0</v>
      </c>
      <c r="AE332" s="229">
        <v>0</v>
      </c>
      <c r="AF332" s="230">
        <v>0</v>
      </c>
      <c r="AG332" s="231">
        <v>87.864863069006148</v>
      </c>
      <c r="AH332" s="223">
        <v>448710.41966696648</v>
      </c>
      <c r="AI332" s="224">
        <v>191.10324517332472</v>
      </c>
      <c r="AJ332" s="226">
        <v>87.864863069006148</v>
      </c>
      <c r="AK332" s="232">
        <v>0</v>
      </c>
      <c r="AL332" s="444">
        <v>0.11754684838160136</v>
      </c>
      <c r="AM332" s="232">
        <v>0</v>
      </c>
      <c r="AN332" s="232">
        <v>7.1183986371379895</v>
      </c>
      <c r="AO332" s="232">
        <v>0</v>
      </c>
      <c r="AP332" s="223">
        <v>0</v>
      </c>
      <c r="AQ332" s="224">
        <v>80.737877887311342</v>
      </c>
      <c r="AR332" s="224">
        <v>0</v>
      </c>
      <c r="AS332" s="233">
        <v>0</v>
      </c>
      <c r="AT332" s="234">
        <v>0</v>
      </c>
      <c r="AU332" s="254"/>
      <c r="AV332" s="221">
        <v>523.42999999999995</v>
      </c>
      <c r="AW332" s="221">
        <v>1229013.6399999999</v>
      </c>
      <c r="AX332" s="271">
        <v>1.4525093780976179E-3</v>
      </c>
      <c r="AY332" s="298">
        <v>22877.022705037482</v>
      </c>
      <c r="AZ332" s="213"/>
      <c r="BA332" s="221">
        <v>75.192226586719556</v>
      </c>
      <c r="BB332" s="272">
        <v>0.55133788970595332</v>
      </c>
      <c r="BC332" s="221">
        <v>-1.6121671598762564</v>
      </c>
      <c r="BD332" s="272">
        <v>0.24316311843353422</v>
      </c>
      <c r="BE332" s="221">
        <v>-0.39154908535677108</v>
      </c>
      <c r="BF332" s="272">
        <v>-0.93708999438369689</v>
      </c>
      <c r="BG332" s="221">
        <v>1875.8682540354066</v>
      </c>
      <c r="BH332" s="272">
        <v>-0.50392505196066228</v>
      </c>
      <c r="BI332" s="221">
        <v>9.0334016429113234E-2</v>
      </c>
      <c r="BJ332" s="445">
        <v>0</v>
      </c>
      <c r="BL332" s="412">
        <v>325</v>
      </c>
      <c r="BM332" s="425"/>
      <c r="BN332" s="235">
        <v>2370</v>
      </c>
      <c r="BO332" s="302">
        <v>1.6</v>
      </c>
      <c r="BP332" s="232">
        <v>1.6</v>
      </c>
      <c r="BQ332" s="71">
        <v>428521020</v>
      </c>
      <c r="BR332" s="235">
        <v>2403</v>
      </c>
      <c r="BS332" s="302">
        <v>1.6</v>
      </c>
      <c r="BT332" s="232">
        <v>1.6</v>
      </c>
      <c r="BU332" s="71">
        <v>447179920</v>
      </c>
      <c r="BV332" s="235">
        <v>2458</v>
      </c>
      <c r="BW332" s="302">
        <v>1.6</v>
      </c>
      <c r="BX332" s="232">
        <v>1.6</v>
      </c>
      <c r="BY332" s="71">
        <v>451567040</v>
      </c>
      <c r="BZ332" s="463">
        <v>-78067</v>
      </c>
      <c r="CA332" s="235">
        <v>4226941</v>
      </c>
      <c r="CB332" s="235">
        <v>138095</v>
      </c>
      <c r="CC332" s="235">
        <v>-158177</v>
      </c>
      <c r="CD332" s="235">
        <v>-141</v>
      </c>
      <c r="CE332" s="235">
        <v>0</v>
      </c>
      <c r="CF332" s="235">
        <v>348884</v>
      </c>
      <c r="CG332" s="235">
        <v>40362</v>
      </c>
      <c r="CH332" s="235">
        <v>-59564</v>
      </c>
      <c r="CI332" s="235">
        <v>55320</v>
      </c>
      <c r="CJ332" s="235">
        <v>781</v>
      </c>
      <c r="CK332" s="235">
        <v>24112</v>
      </c>
      <c r="CL332" s="235">
        <v>22914</v>
      </c>
      <c r="CM332" s="235">
        <v>-617</v>
      </c>
      <c r="CN332" s="235">
        <v>0</v>
      </c>
      <c r="CO332" s="235">
        <v>0</v>
      </c>
      <c r="CP332" s="235">
        <v>-380</v>
      </c>
      <c r="CQ332" s="235">
        <v>605</v>
      </c>
      <c r="CR332" s="235">
        <v>0</v>
      </c>
      <c r="CS332" s="235">
        <v>0</v>
      </c>
      <c r="CT332" s="235">
        <v>2450</v>
      </c>
      <c r="CU332" s="235">
        <v>1313</v>
      </c>
      <c r="CV332" s="235">
        <v>0</v>
      </c>
      <c r="CW332" s="235">
        <v>4564831</v>
      </c>
      <c r="CX332" s="463">
        <v>-63638</v>
      </c>
      <c r="CY332" s="544">
        <v>4208639</v>
      </c>
      <c r="CZ332" s="544">
        <v>85825</v>
      </c>
      <c r="DA332" s="544">
        <v>-181483</v>
      </c>
      <c r="DB332" s="544">
        <v>-79</v>
      </c>
      <c r="DC332" s="544">
        <v>0</v>
      </c>
      <c r="DD332" s="544">
        <v>313190</v>
      </c>
      <c r="DE332" s="544">
        <v>21790</v>
      </c>
      <c r="DF332" s="544">
        <v>-51450</v>
      </c>
      <c r="DG332" s="544">
        <v>58277</v>
      </c>
      <c r="DH332" s="544">
        <v>2023</v>
      </c>
      <c r="DI332" s="544">
        <v>37344</v>
      </c>
      <c r="DJ332" s="544">
        <v>15935</v>
      </c>
      <c r="DK332" s="544">
        <v>-1011</v>
      </c>
      <c r="DL332" s="544">
        <v>-90</v>
      </c>
      <c r="DM332" s="544">
        <v>0</v>
      </c>
      <c r="DN332" s="544">
        <v>354</v>
      </c>
      <c r="DO332" s="544">
        <v>774</v>
      </c>
      <c r="DP332" s="544">
        <v>-31</v>
      </c>
      <c r="DQ332" s="544">
        <v>0</v>
      </c>
      <c r="DR332" s="544">
        <v>-35</v>
      </c>
      <c r="DS332" s="544">
        <v>4757</v>
      </c>
      <c r="DT332" s="544">
        <v>0</v>
      </c>
      <c r="DU332" s="544">
        <v>4451091</v>
      </c>
      <c r="DV332" s="463">
        <v>-64233</v>
      </c>
      <c r="DW332" s="235">
        <v>4754556</v>
      </c>
      <c r="DX332" s="235">
        <v>119722</v>
      </c>
      <c r="DY332" s="235">
        <v>-61871</v>
      </c>
      <c r="DZ332" s="235">
        <v>-186</v>
      </c>
      <c r="EA332" s="235">
        <v>0</v>
      </c>
      <c r="EB332" s="235">
        <v>481214</v>
      </c>
      <c r="EC332" s="235">
        <v>43937</v>
      </c>
      <c r="ED332" s="235">
        <v>-14195</v>
      </c>
      <c r="EE332" s="235">
        <v>47623</v>
      </c>
      <c r="EF332" s="235">
        <v>2243</v>
      </c>
      <c r="EG332" s="235">
        <v>89720</v>
      </c>
      <c r="EH332" s="235">
        <v>17208</v>
      </c>
      <c r="EI332" s="235">
        <v>-226</v>
      </c>
      <c r="EJ332" s="235">
        <v>0</v>
      </c>
      <c r="EK332" s="235">
        <v>0</v>
      </c>
      <c r="EL332" s="235">
        <v>1181</v>
      </c>
      <c r="EM332" s="235">
        <v>620</v>
      </c>
      <c r="EN332" s="235">
        <v>-1</v>
      </c>
      <c r="EO332" s="235">
        <v>0</v>
      </c>
      <c r="EP332" s="235">
        <v>1064</v>
      </c>
      <c r="EQ332" s="235">
        <v>3127</v>
      </c>
      <c r="ER332" s="235">
        <v>0</v>
      </c>
      <c r="ES332" s="235">
        <v>5421503</v>
      </c>
      <c r="ET332" s="254"/>
      <c r="EU332" s="254"/>
      <c r="EV332" s="254"/>
      <c r="EW332" s="254"/>
      <c r="EY332" s="397">
        <v>75.78057761042767</v>
      </c>
      <c r="EZ332" s="226">
        <v>0.55634955104214256</v>
      </c>
      <c r="FA332" s="397">
        <v>-2.1929109288130522</v>
      </c>
      <c r="FB332" s="226">
        <v>0.20236436320339174</v>
      </c>
      <c r="FC332" s="221">
        <v>-0.3571335323462303</v>
      </c>
      <c r="FD332" s="226">
        <v>-0.86189580117804854</v>
      </c>
      <c r="FE332" s="221">
        <v>1877.8059707380519</v>
      </c>
      <c r="FF332" s="226">
        <v>-0.5267303781362116</v>
      </c>
      <c r="FG332" s="221">
        <v>0.10588712280092435</v>
      </c>
      <c r="FH332" s="226">
        <v>0</v>
      </c>
      <c r="FI332" s="232"/>
      <c r="FJ332" s="393">
        <v>325</v>
      </c>
      <c r="FK332" s="430"/>
      <c r="FL332" s="468">
        <v>0.11450698381966533</v>
      </c>
      <c r="FM332" s="469">
        <v>0</v>
      </c>
      <c r="FN332" s="472">
        <v>6.9343106071082836</v>
      </c>
      <c r="FO332" s="386">
        <v>0</v>
      </c>
      <c r="FQ332" s="236">
        <v>640.38</v>
      </c>
      <c r="FR332" s="387">
        <v>1543529.26</v>
      </c>
      <c r="FS332" s="388">
        <v>1.8081071181956128E-3</v>
      </c>
      <c r="FT332" s="389">
        <v>28929.713891129806</v>
      </c>
      <c r="FV332" s="555">
        <v>0</v>
      </c>
      <c r="FW332" s="551">
        <v>0</v>
      </c>
      <c r="FX332" s="547">
        <v>3009</v>
      </c>
      <c r="FY332" s="545">
        <v>3365</v>
      </c>
      <c r="FZ332" s="555">
        <v>0</v>
      </c>
    </row>
    <row r="333" spans="1:182" x14ac:dyDescent="0.2">
      <c r="A333" s="65">
        <v>330</v>
      </c>
      <c r="B333" s="65">
        <v>345</v>
      </c>
      <c r="C333" s="66">
        <v>4125</v>
      </c>
      <c r="D333" s="67" t="s">
        <v>197</v>
      </c>
      <c r="E333" s="75"/>
      <c r="F333" s="220">
        <v>1660.6666666666667</v>
      </c>
      <c r="G333" s="220">
        <v>3354475.3333333335</v>
      </c>
      <c r="H333" s="214">
        <v>1.6000000000000003</v>
      </c>
      <c r="I333" s="220">
        <v>2096547.0833333333</v>
      </c>
      <c r="J333" s="220">
        <v>268686.66666666669</v>
      </c>
      <c r="K333" s="209">
        <v>0</v>
      </c>
      <c r="L333" s="216">
        <v>1.65</v>
      </c>
      <c r="M333" s="220">
        <v>3459302.6875</v>
      </c>
      <c r="N333" s="220">
        <v>324232.06</v>
      </c>
      <c r="O333" s="220">
        <v>9828.3333333333339</v>
      </c>
      <c r="P333" s="220">
        <v>3793363.0808333331</v>
      </c>
      <c r="Q333" s="221">
        <v>2284.2411165194699</v>
      </c>
      <c r="R333" s="221">
        <v>2681.4037114060652</v>
      </c>
      <c r="S333" s="221">
        <v>85.18825817995409</v>
      </c>
      <c r="T333" s="381">
        <v>2284.2411165194699</v>
      </c>
      <c r="U333" s="222">
        <v>2746.534559255173</v>
      </c>
      <c r="V333" s="222">
        <v>83.168118486698688</v>
      </c>
      <c r="W333" s="223">
        <v>244035.23255275219</v>
      </c>
      <c r="X333" s="224">
        <v>146.95016010804025</v>
      </c>
      <c r="Y333" s="225">
        <v>90.668602653371067</v>
      </c>
      <c r="Z333" s="223">
        <v>0</v>
      </c>
      <c r="AA333" s="224">
        <v>0</v>
      </c>
      <c r="AB333" s="226">
        <v>90.668602653371067</v>
      </c>
      <c r="AC333" s="227">
        <v>0</v>
      </c>
      <c r="AD333" s="228">
        <v>0</v>
      </c>
      <c r="AE333" s="229">
        <v>0</v>
      </c>
      <c r="AF333" s="230">
        <v>0</v>
      </c>
      <c r="AG333" s="231">
        <v>90.668602653371067</v>
      </c>
      <c r="AH333" s="223">
        <v>244035.23255275219</v>
      </c>
      <c r="AI333" s="224">
        <v>146.95016010804025</v>
      </c>
      <c r="AJ333" s="226">
        <v>90.668602653371067</v>
      </c>
      <c r="AK333" s="232">
        <v>0</v>
      </c>
      <c r="AL333" s="444">
        <v>0.30529907667603373</v>
      </c>
      <c r="AM333" s="232">
        <v>0</v>
      </c>
      <c r="AN333" s="232">
        <v>12.132476916900842</v>
      </c>
      <c r="AO333" s="232">
        <v>0</v>
      </c>
      <c r="AP333" s="223">
        <v>0</v>
      </c>
      <c r="AQ333" s="224">
        <v>85.18825817995409</v>
      </c>
      <c r="AR333" s="224">
        <v>0</v>
      </c>
      <c r="AS333" s="233">
        <v>0</v>
      </c>
      <c r="AT333" s="234">
        <v>0</v>
      </c>
      <c r="AU333" s="254"/>
      <c r="AV333" s="221">
        <v>825.55</v>
      </c>
      <c r="AW333" s="221">
        <v>1370963.3666666667</v>
      </c>
      <c r="AX333" s="271">
        <v>1.6202726172441966E-3</v>
      </c>
      <c r="AY333" s="298">
        <v>25519.293721596096</v>
      </c>
      <c r="AZ333" s="213"/>
      <c r="BA333" s="221">
        <v>136.62929145375361</v>
      </c>
      <c r="BB333" s="272">
        <v>2.0206233582484883</v>
      </c>
      <c r="BC333" s="221">
        <v>3.7724928223099483</v>
      </c>
      <c r="BD333" s="272">
        <v>0.76595761892856096</v>
      </c>
      <c r="BE333" s="221">
        <v>2.0850429758044893</v>
      </c>
      <c r="BF333" s="272">
        <v>4.7471561740493637</v>
      </c>
      <c r="BG333" s="221">
        <v>1652.6029122939269</v>
      </c>
      <c r="BH333" s="272">
        <v>-0.56779770429886878</v>
      </c>
      <c r="BI333" s="221">
        <v>2.0253837138813204</v>
      </c>
      <c r="BJ333" s="445">
        <v>0</v>
      </c>
      <c r="BL333" s="412">
        <v>79.75</v>
      </c>
      <c r="BM333" s="425"/>
      <c r="BN333" s="235">
        <v>1674</v>
      </c>
      <c r="BO333" s="302">
        <v>1.6</v>
      </c>
      <c r="BP333" s="232">
        <v>1.6</v>
      </c>
      <c r="BQ333" s="71">
        <v>262446190</v>
      </c>
      <c r="BR333" s="235">
        <v>1663</v>
      </c>
      <c r="BS333" s="302">
        <v>1.6</v>
      </c>
      <c r="BT333" s="232">
        <v>1.6</v>
      </c>
      <c r="BU333" s="71">
        <v>260949250</v>
      </c>
      <c r="BV333" s="235">
        <v>1643</v>
      </c>
      <c r="BW333" s="302">
        <v>1.7</v>
      </c>
      <c r="BX333" s="232">
        <v>1.7</v>
      </c>
      <c r="BY333" s="71">
        <v>263482560</v>
      </c>
      <c r="BZ333" s="463">
        <v>-89358</v>
      </c>
      <c r="CA333" s="235">
        <v>2509810</v>
      </c>
      <c r="CB333" s="235">
        <v>17276</v>
      </c>
      <c r="CC333" s="235">
        <v>-17390</v>
      </c>
      <c r="CD333" s="235">
        <v>-205</v>
      </c>
      <c r="CE333" s="235">
        <v>0</v>
      </c>
      <c r="CF333" s="235">
        <v>480559</v>
      </c>
      <c r="CG333" s="235">
        <v>8101</v>
      </c>
      <c r="CH333" s="235">
        <v>-5661</v>
      </c>
      <c r="CI333" s="235">
        <v>100419</v>
      </c>
      <c r="CJ333" s="235">
        <v>790</v>
      </c>
      <c r="CK333" s="235">
        <v>332776</v>
      </c>
      <c r="CL333" s="235">
        <v>88792</v>
      </c>
      <c r="CM333" s="235">
        <v>-4274</v>
      </c>
      <c r="CN333" s="235">
        <v>0</v>
      </c>
      <c r="CO333" s="235">
        <v>0</v>
      </c>
      <c r="CP333" s="235">
        <v>13107</v>
      </c>
      <c r="CQ333" s="235">
        <v>483</v>
      </c>
      <c r="CR333" s="235">
        <v>-694</v>
      </c>
      <c r="CS333" s="235">
        <v>0</v>
      </c>
      <c r="CT333" s="235">
        <v>1654</v>
      </c>
      <c r="CU333" s="235">
        <v>19882</v>
      </c>
      <c r="CV333" s="235">
        <v>0</v>
      </c>
      <c r="CW333" s="235">
        <v>3456067</v>
      </c>
      <c r="CX333" s="463">
        <v>-61626</v>
      </c>
      <c r="CY333" s="544">
        <v>2292802</v>
      </c>
      <c r="CZ333" s="544">
        <v>40867</v>
      </c>
      <c r="DA333" s="544">
        <v>-34740</v>
      </c>
      <c r="DB333" s="544">
        <v>-89</v>
      </c>
      <c r="DC333" s="544">
        <v>0</v>
      </c>
      <c r="DD333" s="544">
        <v>267726</v>
      </c>
      <c r="DE333" s="544">
        <v>12156</v>
      </c>
      <c r="DF333" s="544">
        <v>-16783</v>
      </c>
      <c r="DG333" s="544">
        <v>104281</v>
      </c>
      <c r="DH333" s="544">
        <v>595</v>
      </c>
      <c r="DI333" s="544">
        <v>625889</v>
      </c>
      <c r="DJ333" s="544">
        <v>70078</v>
      </c>
      <c r="DK333" s="544">
        <v>-1630</v>
      </c>
      <c r="DL333" s="544">
        <v>0</v>
      </c>
      <c r="DM333" s="544">
        <v>0</v>
      </c>
      <c r="DN333" s="544">
        <v>-2711</v>
      </c>
      <c r="DO333" s="544">
        <v>392</v>
      </c>
      <c r="DP333" s="544">
        <v>-247</v>
      </c>
      <c r="DQ333" s="544">
        <v>0</v>
      </c>
      <c r="DR333" s="544">
        <v>800</v>
      </c>
      <c r="DS333" s="544">
        <v>12555</v>
      </c>
      <c r="DT333" s="544">
        <v>0</v>
      </c>
      <c r="DU333" s="544">
        <v>3310315</v>
      </c>
      <c r="DV333" s="463">
        <v>-60154</v>
      </c>
      <c r="DW333" s="235">
        <v>2501807</v>
      </c>
      <c r="DX333" s="235">
        <v>31420</v>
      </c>
      <c r="DY333" s="235">
        <v>-83183</v>
      </c>
      <c r="DZ333" s="235">
        <v>-104</v>
      </c>
      <c r="EA333" s="235">
        <v>0</v>
      </c>
      <c r="EB333" s="235">
        <v>369202</v>
      </c>
      <c r="EC333" s="235">
        <v>7804</v>
      </c>
      <c r="ED333" s="235">
        <v>-20785</v>
      </c>
      <c r="EE333" s="235">
        <v>94955</v>
      </c>
      <c r="EF333" s="235">
        <v>1021</v>
      </c>
      <c r="EG333" s="235">
        <v>762721</v>
      </c>
      <c r="EH333" s="235">
        <v>102709</v>
      </c>
      <c r="EI333" s="235">
        <v>-11080</v>
      </c>
      <c r="EJ333" s="235">
        <v>0</v>
      </c>
      <c r="EK333" s="235">
        <v>0</v>
      </c>
      <c r="EL333" s="235">
        <v>187</v>
      </c>
      <c r="EM333" s="235">
        <v>401</v>
      </c>
      <c r="EN333" s="235">
        <v>-247</v>
      </c>
      <c r="EO333" s="235">
        <v>0</v>
      </c>
      <c r="EP333" s="235">
        <v>0</v>
      </c>
      <c r="EQ333" s="235">
        <v>10120</v>
      </c>
      <c r="ER333" s="235">
        <v>0</v>
      </c>
      <c r="ES333" s="235">
        <v>3706794</v>
      </c>
      <c r="ET333" s="254"/>
      <c r="EU333" s="254"/>
      <c r="EV333" s="254"/>
      <c r="EW333" s="254"/>
      <c r="EY333" s="397">
        <v>141.21907363356036</v>
      </c>
      <c r="EZ333" s="226">
        <v>2.0984636576966262</v>
      </c>
      <c r="FA333" s="397">
        <v>2.8844296408702075</v>
      </c>
      <c r="FB333" s="226">
        <v>0.55807969082198683</v>
      </c>
      <c r="FC333" s="221">
        <v>2.0200870247779439</v>
      </c>
      <c r="FD333" s="226">
        <v>5.0437653369429318</v>
      </c>
      <c r="FE333" s="221">
        <v>1483.0944636156473</v>
      </c>
      <c r="FF333" s="226">
        <v>-0.63923406800343641</v>
      </c>
      <c r="FG333" s="221">
        <v>2.0848856883662452</v>
      </c>
      <c r="FH333" s="226">
        <v>0</v>
      </c>
      <c r="FI333" s="232"/>
      <c r="FJ333" s="393">
        <v>83.75</v>
      </c>
      <c r="FK333" s="430"/>
      <c r="FL333" s="468">
        <v>0.30542168674698794</v>
      </c>
      <c r="FM333" s="469">
        <v>0</v>
      </c>
      <c r="FN333" s="472">
        <v>12.137349397590361</v>
      </c>
      <c r="FO333" s="386">
        <v>1386.265477544842</v>
      </c>
      <c r="FQ333" s="236">
        <v>920.49</v>
      </c>
      <c r="FR333" s="387">
        <v>1528013.4</v>
      </c>
      <c r="FS333" s="388">
        <v>1.7899316694769231E-3</v>
      </c>
      <c r="FT333" s="389">
        <v>28638.906711630771</v>
      </c>
      <c r="FV333" s="555">
        <v>0</v>
      </c>
      <c r="FW333" s="551">
        <v>0</v>
      </c>
      <c r="FX333" s="547">
        <v>29485</v>
      </c>
      <c r="FY333" s="545">
        <v>25890</v>
      </c>
      <c r="FZ333" s="555">
        <v>0</v>
      </c>
    </row>
    <row r="334" spans="1:182" x14ac:dyDescent="0.2">
      <c r="A334" s="65">
        <v>331</v>
      </c>
      <c r="B334" s="65">
        <v>424</v>
      </c>
      <c r="C334" s="66">
        <v>4224</v>
      </c>
      <c r="D334" s="67" t="s">
        <v>216</v>
      </c>
      <c r="E334" s="75"/>
      <c r="F334" s="220">
        <v>2073</v>
      </c>
      <c r="G334" s="220">
        <v>3719915.3333333335</v>
      </c>
      <c r="H334" s="214">
        <v>1.7333333333333334</v>
      </c>
      <c r="I334" s="220">
        <v>2147967.1241830066</v>
      </c>
      <c r="J334" s="220">
        <v>275460</v>
      </c>
      <c r="K334" s="209">
        <v>0</v>
      </c>
      <c r="L334" s="216">
        <v>1.65</v>
      </c>
      <c r="M334" s="220">
        <v>3544145.7549019605</v>
      </c>
      <c r="N334" s="220">
        <v>339701.70333333331</v>
      </c>
      <c r="O334" s="220">
        <v>4174.333333333333</v>
      </c>
      <c r="P334" s="220">
        <v>3888021.7915686271</v>
      </c>
      <c r="Q334" s="221">
        <v>1875.5532038440074</v>
      </c>
      <c r="R334" s="221">
        <v>2681.4037114060652</v>
      </c>
      <c r="S334" s="221">
        <v>69.946692318871726</v>
      </c>
      <c r="T334" s="381">
        <v>1875.5532038440074</v>
      </c>
      <c r="U334" s="222">
        <v>2746.534559255173</v>
      </c>
      <c r="V334" s="222">
        <v>68.287988495314437</v>
      </c>
      <c r="W334" s="223">
        <v>618095.39780517376</v>
      </c>
      <c r="X334" s="224">
        <v>298.16468779796128</v>
      </c>
      <c r="Y334" s="225">
        <v>81.066416160889176</v>
      </c>
      <c r="Z334" s="223">
        <v>274236</v>
      </c>
      <c r="AA334" s="224">
        <v>132.28943560057888</v>
      </c>
      <c r="AB334" s="226">
        <v>86.000005050837018</v>
      </c>
      <c r="AC334" s="227">
        <v>0</v>
      </c>
      <c r="AD334" s="228">
        <v>0</v>
      </c>
      <c r="AE334" s="229">
        <v>274236</v>
      </c>
      <c r="AF334" s="230">
        <v>132.28943560057888</v>
      </c>
      <c r="AG334" s="231">
        <v>86.000005050837018</v>
      </c>
      <c r="AH334" s="223">
        <v>892331.39780517376</v>
      </c>
      <c r="AI334" s="224">
        <v>430.45412339854016</v>
      </c>
      <c r="AJ334" s="226">
        <v>86.000005050837018</v>
      </c>
      <c r="AK334" s="232">
        <v>0</v>
      </c>
      <c r="AL334" s="444">
        <v>1.366136034732272</v>
      </c>
      <c r="AM334" s="232">
        <v>106418.33587594307</v>
      </c>
      <c r="AN334" s="232">
        <v>29.236372407139413</v>
      </c>
      <c r="AO334" s="232">
        <v>282787.44761329511</v>
      </c>
      <c r="AP334" s="223">
        <v>389205.78348923818</v>
      </c>
      <c r="AQ334" s="224">
        <v>69.946692318871726</v>
      </c>
      <c r="AR334" s="224">
        <v>0</v>
      </c>
      <c r="AS334" s="233">
        <v>0</v>
      </c>
      <c r="AT334" s="234">
        <v>389205.78348923818</v>
      </c>
      <c r="AU334" s="254"/>
      <c r="AV334" s="221">
        <v>379.74</v>
      </c>
      <c r="AW334" s="221">
        <v>787201.02</v>
      </c>
      <c r="AX334" s="271">
        <v>9.3035327418987033E-4</v>
      </c>
      <c r="AY334" s="298">
        <v>14653.064068490457</v>
      </c>
      <c r="AZ334" s="213"/>
      <c r="BA334" s="221">
        <v>10.634639690784022</v>
      </c>
      <c r="BB334" s="272">
        <v>-0.99257578057855644</v>
      </c>
      <c r="BC334" s="221">
        <v>-1.7229156896643303</v>
      </c>
      <c r="BD334" s="272">
        <v>0.23241058763258152</v>
      </c>
      <c r="BE334" s="221">
        <v>-4.8559979726624486E-2</v>
      </c>
      <c r="BF334" s="272">
        <v>-0.14986526728097391</v>
      </c>
      <c r="BG334" s="221">
        <v>2488.7714708164017</v>
      </c>
      <c r="BH334" s="272">
        <v>-0.32858321978435268</v>
      </c>
      <c r="BI334" s="221">
        <v>-0.14536181011064905</v>
      </c>
      <c r="BJ334" s="445">
        <v>0</v>
      </c>
      <c r="BL334" s="412">
        <v>194</v>
      </c>
      <c r="BM334" s="425"/>
      <c r="BN334" s="235">
        <v>2073</v>
      </c>
      <c r="BO334" s="302">
        <v>1.7</v>
      </c>
      <c r="BP334" s="232">
        <v>1.7</v>
      </c>
      <c r="BQ334" s="71">
        <v>271421390</v>
      </c>
      <c r="BR334" s="235">
        <v>2081</v>
      </c>
      <c r="BS334" s="302">
        <v>1.7</v>
      </c>
      <c r="BT334" s="232">
        <v>1.7</v>
      </c>
      <c r="BU334" s="71">
        <v>276437810</v>
      </c>
      <c r="BV334" s="235">
        <v>2063</v>
      </c>
      <c r="BW334" s="302">
        <v>1.7</v>
      </c>
      <c r="BX334" s="232">
        <v>1.7</v>
      </c>
      <c r="BY334" s="71">
        <v>278040470</v>
      </c>
      <c r="BZ334" s="463">
        <v>-32033</v>
      </c>
      <c r="CA334" s="235">
        <v>3197838</v>
      </c>
      <c r="CB334" s="235">
        <v>50716</v>
      </c>
      <c r="CC334" s="235">
        <v>-111093</v>
      </c>
      <c r="CD334" s="235">
        <v>-2489</v>
      </c>
      <c r="CE334" s="235">
        <v>0</v>
      </c>
      <c r="CF334" s="235">
        <v>251263</v>
      </c>
      <c r="CG334" s="235">
        <v>9470</v>
      </c>
      <c r="CH334" s="235">
        <v>-29694</v>
      </c>
      <c r="CI334" s="235">
        <v>34496</v>
      </c>
      <c r="CJ334" s="235">
        <v>0</v>
      </c>
      <c r="CK334" s="235">
        <v>279106</v>
      </c>
      <c r="CL334" s="235">
        <v>188930</v>
      </c>
      <c r="CM334" s="235">
        <v>-26463</v>
      </c>
      <c r="CN334" s="235">
        <v>0</v>
      </c>
      <c r="CO334" s="235">
        <v>0</v>
      </c>
      <c r="CP334" s="235">
        <v>2205</v>
      </c>
      <c r="CQ334" s="235">
        <v>229</v>
      </c>
      <c r="CR334" s="235">
        <v>-51</v>
      </c>
      <c r="CS334" s="235">
        <v>0</v>
      </c>
      <c r="CT334" s="235">
        <v>24</v>
      </c>
      <c r="CU334" s="235">
        <v>8504</v>
      </c>
      <c r="CV334" s="235">
        <v>0</v>
      </c>
      <c r="CW334" s="235">
        <v>3820958</v>
      </c>
      <c r="CX334" s="463">
        <v>-34288</v>
      </c>
      <c r="CY334" s="544">
        <v>3189531</v>
      </c>
      <c r="CZ334" s="544">
        <v>52110</v>
      </c>
      <c r="DA334" s="544">
        <v>-47956</v>
      </c>
      <c r="DB334" s="544">
        <v>-3316</v>
      </c>
      <c r="DC334" s="544">
        <v>0</v>
      </c>
      <c r="DD334" s="544">
        <v>272685</v>
      </c>
      <c r="DE334" s="544">
        <v>15063</v>
      </c>
      <c r="DF334" s="544">
        <v>-7908</v>
      </c>
      <c r="DG334" s="544">
        <v>4097</v>
      </c>
      <c r="DH334" s="544">
        <v>0</v>
      </c>
      <c r="DI334" s="544">
        <v>135239</v>
      </c>
      <c r="DJ334" s="544">
        <v>94707</v>
      </c>
      <c r="DK334" s="544">
        <v>-32082</v>
      </c>
      <c r="DL334" s="544">
        <v>0</v>
      </c>
      <c r="DM334" s="544">
        <v>0</v>
      </c>
      <c r="DN334" s="544">
        <v>278</v>
      </c>
      <c r="DO334" s="544">
        <v>19</v>
      </c>
      <c r="DP334" s="544">
        <v>-43</v>
      </c>
      <c r="DQ334" s="544">
        <v>0</v>
      </c>
      <c r="DR334" s="544">
        <v>7</v>
      </c>
      <c r="DS334" s="544">
        <v>8599</v>
      </c>
      <c r="DT334" s="544">
        <v>0</v>
      </c>
      <c r="DU334" s="544">
        <v>3646742</v>
      </c>
      <c r="DV334" s="463">
        <v>-42981</v>
      </c>
      <c r="DW334" s="235">
        <v>3436641</v>
      </c>
      <c r="DX334" s="235">
        <v>28498</v>
      </c>
      <c r="DY334" s="235">
        <v>-77331</v>
      </c>
      <c r="DZ334" s="235">
        <v>-3649</v>
      </c>
      <c r="EA334" s="235">
        <v>0</v>
      </c>
      <c r="EB334" s="235">
        <v>354778</v>
      </c>
      <c r="EC334" s="235">
        <v>7638</v>
      </c>
      <c r="ED334" s="235">
        <v>-22723</v>
      </c>
      <c r="EE334" s="235">
        <v>20387</v>
      </c>
      <c r="EF334" s="235">
        <v>0</v>
      </c>
      <c r="EG334" s="235">
        <v>250844</v>
      </c>
      <c r="EH334" s="235">
        <v>52991</v>
      </c>
      <c r="EI334" s="235">
        <v>-21595</v>
      </c>
      <c r="EJ334" s="235">
        <v>0</v>
      </c>
      <c r="EK334" s="235">
        <v>0</v>
      </c>
      <c r="EL334" s="235">
        <v>248</v>
      </c>
      <c r="EM334" s="235">
        <v>107</v>
      </c>
      <c r="EN334" s="235">
        <v>0</v>
      </c>
      <c r="EO334" s="235">
        <v>0</v>
      </c>
      <c r="EP334" s="235">
        <v>37</v>
      </c>
      <c r="EQ334" s="235">
        <v>14837</v>
      </c>
      <c r="ER334" s="235">
        <v>0</v>
      </c>
      <c r="ES334" s="235">
        <v>3998727</v>
      </c>
      <c r="ET334" s="254"/>
      <c r="EU334" s="254"/>
      <c r="EV334" s="254"/>
      <c r="EW334" s="254"/>
      <c r="EY334" s="397">
        <v>10.752966061514584</v>
      </c>
      <c r="EZ334" s="226">
        <v>-0.97608171168396973</v>
      </c>
      <c r="FA334" s="397">
        <v>-2.4637285219487413</v>
      </c>
      <c r="FB334" s="226">
        <v>0.18339105078815807</v>
      </c>
      <c r="FC334" s="221">
        <v>-5.5772525716696615E-2</v>
      </c>
      <c r="FD334" s="226">
        <v>-0.11323325909147029</v>
      </c>
      <c r="FE334" s="221">
        <v>2432.441595508903</v>
      </c>
      <c r="FF334" s="226">
        <v>-0.36864389422941296</v>
      </c>
      <c r="FG334" s="221">
        <v>-0.13432000643946723</v>
      </c>
      <c r="FH334" s="226">
        <v>0</v>
      </c>
      <c r="FI334" s="232"/>
      <c r="FJ334" s="393">
        <v>194</v>
      </c>
      <c r="FK334" s="430"/>
      <c r="FL334" s="468">
        <v>1.3665755187389415</v>
      </c>
      <c r="FM334" s="469">
        <v>107007.58212586241</v>
      </c>
      <c r="FN334" s="472">
        <v>29.245777706289203</v>
      </c>
      <c r="FO334" s="386">
        <v>280731.01449809276</v>
      </c>
      <c r="FQ334" s="236">
        <v>367.02</v>
      </c>
      <c r="FR334" s="387">
        <v>760587.78</v>
      </c>
      <c r="FS334" s="388">
        <v>8.9096087432161716E-4</v>
      </c>
      <c r="FT334" s="389">
        <v>14255.373989145875</v>
      </c>
      <c r="FV334" s="555">
        <v>0</v>
      </c>
      <c r="FW334" s="551">
        <v>0</v>
      </c>
      <c r="FX334" s="547">
        <v>12523</v>
      </c>
      <c r="FY334" s="545">
        <v>17488</v>
      </c>
      <c r="FZ334" s="555">
        <v>0</v>
      </c>
    </row>
    <row r="335" spans="1:182" x14ac:dyDescent="0.2">
      <c r="A335" s="65">
        <v>332</v>
      </c>
      <c r="B335" s="65">
        <v>960</v>
      </c>
      <c r="C335" s="66">
        <v>4410</v>
      </c>
      <c r="D335" s="67" t="s">
        <v>235</v>
      </c>
      <c r="E335" s="75"/>
      <c r="F335" s="220">
        <v>1134</v>
      </c>
      <c r="G335" s="220">
        <v>1812800.6666666667</v>
      </c>
      <c r="H335" s="214">
        <v>1.8999999999999997</v>
      </c>
      <c r="I335" s="220">
        <v>954105.61403508764</v>
      </c>
      <c r="J335" s="220">
        <v>211971.66666666666</v>
      </c>
      <c r="K335" s="209">
        <v>0</v>
      </c>
      <c r="L335" s="216">
        <v>1.65</v>
      </c>
      <c r="M335" s="220">
        <v>1574274.2631578948</v>
      </c>
      <c r="N335" s="220">
        <v>172419.18333333332</v>
      </c>
      <c r="O335" s="220">
        <v>3520</v>
      </c>
      <c r="P335" s="220">
        <v>1750213.4464912282</v>
      </c>
      <c r="Q335" s="221">
        <v>1543.3981009622823</v>
      </c>
      <c r="R335" s="221">
        <v>2681.4037114060652</v>
      </c>
      <c r="S335" s="221">
        <v>57.559333359502233</v>
      </c>
      <c r="T335" s="381">
        <v>1543.3981009622823</v>
      </c>
      <c r="U335" s="222">
        <v>2746.534559255173</v>
      </c>
      <c r="V335" s="222">
        <v>56.194381234395728</v>
      </c>
      <c r="W335" s="223">
        <v>477484.39403000253</v>
      </c>
      <c r="X335" s="224">
        <v>421.06207586419976</v>
      </c>
      <c r="Y335" s="225">
        <v>73.262380016486418</v>
      </c>
      <c r="Z335" s="223">
        <v>387314</v>
      </c>
      <c r="AA335" s="224">
        <v>341.5467372134039</v>
      </c>
      <c r="AB335" s="226">
        <v>85.999989640898576</v>
      </c>
      <c r="AC335" s="227">
        <v>0</v>
      </c>
      <c r="AD335" s="228">
        <v>0</v>
      </c>
      <c r="AE335" s="229">
        <v>387314</v>
      </c>
      <c r="AF335" s="230">
        <v>341.5467372134039</v>
      </c>
      <c r="AG335" s="231">
        <v>85.999989640898576</v>
      </c>
      <c r="AH335" s="223">
        <v>864798.39403000253</v>
      </c>
      <c r="AI335" s="224">
        <v>762.6088130776036</v>
      </c>
      <c r="AJ335" s="226">
        <v>85.999989640898576</v>
      </c>
      <c r="AK335" s="232">
        <v>0</v>
      </c>
      <c r="AL335" s="444">
        <v>1.0308641975308641</v>
      </c>
      <c r="AM335" s="232">
        <v>32975.445944481762</v>
      </c>
      <c r="AN335" s="232">
        <v>22.692239858906525</v>
      </c>
      <c r="AO335" s="232">
        <v>94974.6717914131</v>
      </c>
      <c r="AP335" s="223">
        <v>127950.11773589486</v>
      </c>
      <c r="AQ335" s="224">
        <v>57.559333359502233</v>
      </c>
      <c r="AR335" s="224">
        <v>0</v>
      </c>
      <c r="AS335" s="233">
        <v>0</v>
      </c>
      <c r="AT335" s="234">
        <v>127950.11773589486</v>
      </c>
      <c r="AU335" s="254"/>
      <c r="AV335" s="221">
        <v>409.79</v>
      </c>
      <c r="AW335" s="221">
        <v>464701.86000000004</v>
      </c>
      <c r="AX335" s="271">
        <v>5.4920774489484623E-4</v>
      </c>
      <c r="AY335" s="298">
        <v>8650.0219820938273</v>
      </c>
      <c r="AZ335" s="213"/>
      <c r="BA335" s="221">
        <v>56.420748279993205</v>
      </c>
      <c r="BB335" s="272">
        <v>0.10241246726225019</v>
      </c>
      <c r="BC335" s="221">
        <v>-4.9304133409691895</v>
      </c>
      <c r="BD335" s="272">
        <v>-7.9004086274475249E-2</v>
      </c>
      <c r="BE335" s="221">
        <v>0.57088872221797082</v>
      </c>
      <c r="BF335" s="272">
        <v>1.2718864074451315</v>
      </c>
      <c r="BG335" s="221">
        <v>2167.3133916048919</v>
      </c>
      <c r="BH335" s="272">
        <v>-0.42054724776393493</v>
      </c>
      <c r="BI335" s="221">
        <v>0.42896050904921035</v>
      </c>
      <c r="BJ335" s="445">
        <v>0</v>
      </c>
      <c r="BL335" s="412">
        <v>55</v>
      </c>
      <c r="BM335" s="425"/>
      <c r="BN335" s="235">
        <v>1125</v>
      </c>
      <c r="BO335" s="302">
        <v>1.9</v>
      </c>
      <c r="BP335" s="232">
        <v>1.9</v>
      </c>
      <c r="BQ335" s="71">
        <v>134506980</v>
      </c>
      <c r="BR335" s="235">
        <v>1114</v>
      </c>
      <c r="BS335" s="302">
        <v>1.9</v>
      </c>
      <c r="BT335" s="232">
        <v>1.9</v>
      </c>
      <c r="BU335" s="71">
        <v>145835140</v>
      </c>
      <c r="BV335" s="235">
        <v>1109</v>
      </c>
      <c r="BW335" s="302">
        <v>1.9</v>
      </c>
      <c r="BX335" s="232">
        <v>1.9</v>
      </c>
      <c r="BY335" s="71">
        <v>150444590</v>
      </c>
      <c r="BZ335" s="463">
        <v>-6892</v>
      </c>
      <c r="CA335" s="235">
        <v>1313525</v>
      </c>
      <c r="CB335" s="235">
        <v>22692</v>
      </c>
      <c r="CC335" s="235">
        <v>-39365</v>
      </c>
      <c r="CD335" s="235">
        <v>-659</v>
      </c>
      <c r="CE335" s="235">
        <v>0</v>
      </c>
      <c r="CF335" s="235">
        <v>62955</v>
      </c>
      <c r="CG335" s="235">
        <v>12050</v>
      </c>
      <c r="CH335" s="235">
        <v>-5805</v>
      </c>
      <c r="CI335" s="235">
        <v>30993</v>
      </c>
      <c r="CJ335" s="235">
        <v>0</v>
      </c>
      <c r="CK335" s="235">
        <v>200456</v>
      </c>
      <c r="CL335" s="235">
        <v>43863</v>
      </c>
      <c r="CM335" s="235">
        <v>-13160</v>
      </c>
      <c r="CN335" s="235">
        <v>0</v>
      </c>
      <c r="CO335" s="235">
        <v>0</v>
      </c>
      <c r="CP335" s="235">
        <v>4945</v>
      </c>
      <c r="CQ335" s="235">
        <v>0</v>
      </c>
      <c r="CR335" s="235">
        <v>0</v>
      </c>
      <c r="CS335" s="235">
        <v>0</v>
      </c>
      <c r="CT335" s="235">
        <v>3335</v>
      </c>
      <c r="CU335" s="235">
        <v>1090</v>
      </c>
      <c r="CV335" s="235">
        <v>0</v>
      </c>
      <c r="CW335" s="235">
        <v>1630023</v>
      </c>
      <c r="CX335" s="463">
        <v>-1198</v>
      </c>
      <c r="CY335" s="544">
        <v>1485519</v>
      </c>
      <c r="CZ335" s="544">
        <v>29922</v>
      </c>
      <c r="DA335" s="544">
        <v>-44190</v>
      </c>
      <c r="DB335" s="544">
        <v>-256</v>
      </c>
      <c r="DC335" s="544">
        <v>0</v>
      </c>
      <c r="DD335" s="544">
        <v>127113</v>
      </c>
      <c r="DE335" s="544">
        <v>6489</v>
      </c>
      <c r="DF335" s="544">
        <v>-6328</v>
      </c>
      <c r="DG335" s="544">
        <v>21740</v>
      </c>
      <c r="DH335" s="544">
        <v>0</v>
      </c>
      <c r="DI335" s="544">
        <v>249029</v>
      </c>
      <c r="DJ335" s="544">
        <v>23457</v>
      </c>
      <c r="DK335" s="544">
        <v>-12325</v>
      </c>
      <c r="DL335" s="544">
        <v>0</v>
      </c>
      <c r="DM335" s="544">
        <v>0</v>
      </c>
      <c r="DN335" s="544">
        <v>1572</v>
      </c>
      <c r="DO335" s="544">
        <v>0</v>
      </c>
      <c r="DP335" s="544">
        <v>-559</v>
      </c>
      <c r="DQ335" s="544">
        <v>0</v>
      </c>
      <c r="DR335" s="544">
        <v>1541</v>
      </c>
      <c r="DS335" s="544">
        <v>7283</v>
      </c>
      <c r="DT335" s="544">
        <v>0</v>
      </c>
      <c r="DU335" s="544">
        <v>1888809</v>
      </c>
      <c r="DV335" s="463">
        <v>-10372</v>
      </c>
      <c r="DW335" s="235">
        <v>1316507</v>
      </c>
      <c r="DX335" s="235">
        <v>41905</v>
      </c>
      <c r="DY335" s="235">
        <v>-30142</v>
      </c>
      <c r="DZ335" s="235">
        <v>-267</v>
      </c>
      <c r="EA335" s="235">
        <v>0</v>
      </c>
      <c r="EB335" s="235">
        <v>143622</v>
      </c>
      <c r="EC335" s="235">
        <v>7601</v>
      </c>
      <c r="ED335" s="235">
        <v>-2526</v>
      </c>
      <c r="EE335" s="235">
        <v>24196</v>
      </c>
      <c r="EF335" s="235">
        <v>377</v>
      </c>
      <c r="EG335" s="235">
        <v>309155</v>
      </c>
      <c r="EH335" s="235">
        <v>19505</v>
      </c>
      <c r="EI335" s="235">
        <v>-13206</v>
      </c>
      <c r="EJ335" s="235">
        <v>0</v>
      </c>
      <c r="EK335" s="235">
        <v>0</v>
      </c>
      <c r="EL335" s="235">
        <v>266</v>
      </c>
      <c r="EM335" s="235">
        <v>1</v>
      </c>
      <c r="EN335" s="235">
        <v>0</v>
      </c>
      <c r="EO335" s="235">
        <v>0</v>
      </c>
      <c r="EP335" s="235">
        <v>0</v>
      </c>
      <c r="EQ335" s="235">
        <v>2564</v>
      </c>
      <c r="ER335" s="235">
        <v>0</v>
      </c>
      <c r="ES335" s="235">
        <v>1809186</v>
      </c>
      <c r="ET335" s="254"/>
      <c r="EU335" s="254"/>
      <c r="EV335" s="254"/>
      <c r="EW335" s="254"/>
      <c r="EY335" s="397">
        <v>54.421228799426721</v>
      </c>
      <c r="EZ335" s="226">
        <v>5.2998234735081189E-2</v>
      </c>
      <c r="FA335" s="397">
        <v>-5.207668316178502</v>
      </c>
      <c r="FB335" s="226">
        <v>-8.8476673900533855E-3</v>
      </c>
      <c r="FC335" s="221">
        <v>0.57440960749662751</v>
      </c>
      <c r="FD335" s="226">
        <v>1.4523102168400761</v>
      </c>
      <c r="FE335" s="221">
        <v>2269.5218077478553</v>
      </c>
      <c r="FF335" s="226">
        <v>-0.41508053705528053</v>
      </c>
      <c r="FG335" s="221">
        <v>0.47788533031009611</v>
      </c>
      <c r="FH335" s="226">
        <v>0</v>
      </c>
      <c r="FI335" s="232"/>
      <c r="FJ335" s="393">
        <v>59</v>
      </c>
      <c r="FK335" s="430"/>
      <c r="FL335" s="468">
        <v>1.0474910394265233</v>
      </c>
      <c r="FM335" s="469">
        <v>34140.102855143377</v>
      </c>
      <c r="FN335" s="472">
        <v>23.058243727598565</v>
      </c>
      <c r="FO335" s="386">
        <v>96840.562834834636</v>
      </c>
      <c r="FQ335" s="236">
        <v>380.43</v>
      </c>
      <c r="FR335" s="387">
        <v>424559.88</v>
      </c>
      <c r="FS335" s="388">
        <v>4.9733410374629063E-4</v>
      </c>
      <c r="FT335" s="389">
        <v>7957.34565994065</v>
      </c>
      <c r="FV335" s="555">
        <v>0</v>
      </c>
      <c r="FW335" s="551">
        <v>0</v>
      </c>
      <c r="FX335" s="547">
        <v>10560</v>
      </c>
      <c r="FY335" s="545">
        <v>12976</v>
      </c>
      <c r="FZ335" s="555">
        <v>0</v>
      </c>
    </row>
    <row r="336" spans="1:182" x14ac:dyDescent="0.2">
      <c r="A336" s="65">
        <v>333</v>
      </c>
      <c r="B336" s="65">
        <v>628</v>
      </c>
      <c r="C336" s="66">
        <v>2328</v>
      </c>
      <c r="D336" s="67" t="s">
        <v>153</v>
      </c>
      <c r="E336" s="75"/>
      <c r="F336" s="220">
        <v>1585.3333333333333</v>
      </c>
      <c r="G336" s="220">
        <v>2703353</v>
      </c>
      <c r="H336" s="214">
        <v>1.71</v>
      </c>
      <c r="I336" s="220">
        <v>1581593.1436631347</v>
      </c>
      <c r="J336" s="220">
        <v>303513.66666666669</v>
      </c>
      <c r="K336" s="209">
        <v>0</v>
      </c>
      <c r="L336" s="216">
        <v>1.65</v>
      </c>
      <c r="M336" s="220">
        <v>2609628.6870441721</v>
      </c>
      <c r="N336" s="220">
        <v>285629.9266666667</v>
      </c>
      <c r="O336" s="220">
        <v>574</v>
      </c>
      <c r="P336" s="220">
        <v>2895832.6137108393</v>
      </c>
      <c r="Q336" s="221">
        <v>1826.6395797166774</v>
      </c>
      <c r="R336" s="221">
        <v>2681.4037114060652</v>
      </c>
      <c r="S336" s="221">
        <v>68.122512546192851</v>
      </c>
      <c r="T336" s="381">
        <v>1826.6395797166774</v>
      </c>
      <c r="U336" s="222">
        <v>2746.534559255173</v>
      </c>
      <c r="V336" s="222">
        <v>66.507067007816573</v>
      </c>
      <c r="W336" s="223">
        <v>501381.84593881638</v>
      </c>
      <c r="X336" s="224">
        <v>316.26272872507343</v>
      </c>
      <c r="Y336" s="225">
        <v>79.917182904101495</v>
      </c>
      <c r="Z336" s="223">
        <v>258576</v>
      </c>
      <c r="AA336" s="224">
        <v>163.10513036164846</v>
      </c>
      <c r="AB336" s="226">
        <v>86.000009211376209</v>
      </c>
      <c r="AC336" s="227">
        <v>0</v>
      </c>
      <c r="AD336" s="228">
        <v>0</v>
      </c>
      <c r="AE336" s="229">
        <v>258576</v>
      </c>
      <c r="AF336" s="230">
        <v>163.10513036164846</v>
      </c>
      <c r="AG336" s="231">
        <v>86.000009211376209</v>
      </c>
      <c r="AH336" s="223">
        <v>759957.84593881643</v>
      </c>
      <c r="AI336" s="224">
        <v>479.36785908672186</v>
      </c>
      <c r="AJ336" s="226">
        <v>86.000009211376209</v>
      </c>
      <c r="AK336" s="232">
        <v>0</v>
      </c>
      <c r="AL336" s="444">
        <v>0.34125315391084948</v>
      </c>
      <c r="AM336" s="232">
        <v>0</v>
      </c>
      <c r="AN336" s="232">
        <v>5.2247687132043739</v>
      </c>
      <c r="AO336" s="232">
        <v>0</v>
      </c>
      <c r="AP336" s="223">
        <v>0</v>
      </c>
      <c r="AQ336" s="224">
        <v>68.122512546192851</v>
      </c>
      <c r="AR336" s="224">
        <v>0</v>
      </c>
      <c r="AS336" s="233">
        <v>0</v>
      </c>
      <c r="AT336" s="234">
        <v>0</v>
      </c>
      <c r="AU336" s="254"/>
      <c r="AV336" s="221">
        <v>477.34</v>
      </c>
      <c r="AW336" s="221">
        <v>756743.01333333331</v>
      </c>
      <c r="AX336" s="271">
        <v>8.9435648873393908E-4</v>
      </c>
      <c r="AY336" s="298">
        <v>14086.11469755954</v>
      </c>
      <c r="AZ336" s="213"/>
      <c r="BA336" s="221">
        <v>8.8287387887446425</v>
      </c>
      <c r="BB336" s="272">
        <v>-1.035764431578355</v>
      </c>
      <c r="BC336" s="221">
        <v>-1.6985092935103936</v>
      </c>
      <c r="BD336" s="272">
        <v>0.23478019494825103</v>
      </c>
      <c r="BE336" s="221">
        <v>-0.21679318650746185</v>
      </c>
      <c r="BF336" s="272">
        <v>-0.53599222619514719</v>
      </c>
      <c r="BG336" s="221">
        <v>4777.810215283348</v>
      </c>
      <c r="BH336" s="272">
        <v>0.32627424610623779</v>
      </c>
      <c r="BI336" s="221">
        <v>-0.41581267723287219</v>
      </c>
      <c r="BJ336" s="445">
        <v>0</v>
      </c>
      <c r="BL336" s="412">
        <v>195</v>
      </c>
      <c r="BM336" s="425"/>
      <c r="BN336" s="235">
        <v>1575</v>
      </c>
      <c r="BO336" s="302">
        <v>1.72</v>
      </c>
      <c r="BP336" s="232">
        <v>1.72</v>
      </c>
      <c r="BQ336" s="71">
        <v>230872850</v>
      </c>
      <c r="BR336" s="235">
        <v>1594</v>
      </c>
      <c r="BS336" s="302">
        <v>1.69</v>
      </c>
      <c r="BT336" s="232">
        <v>1.69</v>
      </c>
      <c r="BU336" s="71">
        <v>228258050</v>
      </c>
      <c r="BV336" s="235">
        <v>1607</v>
      </c>
      <c r="BW336" s="302">
        <v>1.69</v>
      </c>
      <c r="BX336" s="232">
        <v>1.69</v>
      </c>
      <c r="BY336" s="71">
        <v>241707830</v>
      </c>
      <c r="BZ336" s="463">
        <v>-15083</v>
      </c>
      <c r="CA336" s="235">
        <v>2385420</v>
      </c>
      <c r="CB336" s="235">
        <v>51730</v>
      </c>
      <c r="CC336" s="235">
        <v>-54078</v>
      </c>
      <c r="CD336" s="235">
        <v>-254</v>
      </c>
      <c r="CE336" s="235">
        <v>0</v>
      </c>
      <c r="CF336" s="235">
        <v>167318</v>
      </c>
      <c r="CG336" s="235">
        <v>9861</v>
      </c>
      <c r="CH336" s="235">
        <v>-7509</v>
      </c>
      <c r="CI336" s="235">
        <v>39198</v>
      </c>
      <c r="CJ336" s="235">
        <v>819</v>
      </c>
      <c r="CK336" s="235">
        <v>84645</v>
      </c>
      <c r="CL336" s="235">
        <v>31370</v>
      </c>
      <c r="CM336" s="235">
        <v>-64</v>
      </c>
      <c r="CN336" s="235">
        <v>0</v>
      </c>
      <c r="CO336" s="235">
        <v>0</v>
      </c>
      <c r="CP336" s="235">
        <v>3980</v>
      </c>
      <c r="CQ336" s="235">
        <v>265</v>
      </c>
      <c r="CR336" s="235">
        <v>-39</v>
      </c>
      <c r="CS336" s="235">
        <v>0</v>
      </c>
      <c r="CT336" s="235">
        <v>0</v>
      </c>
      <c r="CU336" s="235">
        <v>1427</v>
      </c>
      <c r="CV336" s="235">
        <v>0</v>
      </c>
      <c r="CW336" s="235">
        <v>2699006</v>
      </c>
      <c r="CX336" s="463">
        <v>-26129</v>
      </c>
      <c r="CY336" s="544">
        <v>2622963</v>
      </c>
      <c r="CZ336" s="544">
        <v>84126</v>
      </c>
      <c r="DA336" s="544">
        <v>-51055</v>
      </c>
      <c r="DB336" s="544">
        <v>-114</v>
      </c>
      <c r="DC336" s="544">
        <v>0</v>
      </c>
      <c r="DD336" s="544">
        <v>183591</v>
      </c>
      <c r="DE336" s="544">
        <v>14634</v>
      </c>
      <c r="DF336" s="544">
        <v>-11956</v>
      </c>
      <c r="DG336" s="544">
        <v>10915</v>
      </c>
      <c r="DH336" s="544">
        <v>0</v>
      </c>
      <c r="DI336" s="544">
        <v>39885</v>
      </c>
      <c r="DJ336" s="544">
        <v>3195</v>
      </c>
      <c r="DK336" s="544">
        <v>-56</v>
      </c>
      <c r="DL336" s="544">
        <v>0</v>
      </c>
      <c r="DM336" s="544">
        <v>0</v>
      </c>
      <c r="DN336" s="544">
        <v>-1473</v>
      </c>
      <c r="DO336" s="544">
        <v>258</v>
      </c>
      <c r="DP336" s="544">
        <v>-10</v>
      </c>
      <c r="DQ336" s="544">
        <v>0</v>
      </c>
      <c r="DR336" s="544">
        <v>0</v>
      </c>
      <c r="DS336" s="544">
        <v>2064</v>
      </c>
      <c r="DT336" s="544">
        <v>0</v>
      </c>
      <c r="DU336" s="544">
        <v>2870838</v>
      </c>
      <c r="DV336" s="463">
        <v>-18768</v>
      </c>
      <c r="DW336" s="235">
        <v>2768172</v>
      </c>
      <c r="DX336" s="235">
        <v>89669</v>
      </c>
      <c r="DY336" s="235">
        <v>-90648</v>
      </c>
      <c r="DZ336" s="235">
        <v>-32</v>
      </c>
      <c r="EA336" s="235">
        <v>0</v>
      </c>
      <c r="EB336" s="235">
        <v>180125</v>
      </c>
      <c r="EC336" s="235">
        <v>14045</v>
      </c>
      <c r="ED336" s="235">
        <v>-13023</v>
      </c>
      <c r="EE336" s="235">
        <v>25976</v>
      </c>
      <c r="EF336" s="235">
        <v>893</v>
      </c>
      <c r="EG336" s="235">
        <v>44625</v>
      </c>
      <c r="EH336" s="235">
        <v>11134</v>
      </c>
      <c r="EI336" s="235">
        <v>-93</v>
      </c>
      <c r="EJ336" s="235">
        <v>0</v>
      </c>
      <c r="EK336" s="235">
        <v>0</v>
      </c>
      <c r="EL336" s="235">
        <v>1420</v>
      </c>
      <c r="EM336" s="235">
        <v>59</v>
      </c>
      <c r="EN336" s="235">
        <v>-16</v>
      </c>
      <c r="EO336" s="235">
        <v>0</v>
      </c>
      <c r="EP336" s="235">
        <v>0</v>
      </c>
      <c r="EQ336" s="235">
        <v>11533</v>
      </c>
      <c r="ER336" s="235">
        <v>0</v>
      </c>
      <c r="ES336" s="235">
        <v>3025071</v>
      </c>
      <c r="ET336" s="254"/>
      <c r="EU336" s="254"/>
      <c r="EV336" s="254"/>
      <c r="EW336" s="254"/>
      <c r="EY336" s="397">
        <v>8.6103171480612293</v>
      </c>
      <c r="EZ336" s="226">
        <v>-1.0265750652273684</v>
      </c>
      <c r="FA336" s="397">
        <v>-1.4507212385788499</v>
      </c>
      <c r="FB336" s="226">
        <v>0.25436171205038322</v>
      </c>
      <c r="FC336" s="221">
        <v>-0.20521226164481529</v>
      </c>
      <c r="FD336" s="226">
        <v>-0.48448212715165528</v>
      </c>
      <c r="FE336" s="221">
        <v>4816.7924188404786</v>
      </c>
      <c r="FF336" s="226">
        <v>0.31096199696536975</v>
      </c>
      <c r="FG336" s="221">
        <v>-0.39191436932350254</v>
      </c>
      <c r="FH336" s="226">
        <v>0</v>
      </c>
      <c r="FI336" s="232"/>
      <c r="FJ336" s="393">
        <v>195</v>
      </c>
      <c r="FK336" s="430"/>
      <c r="FL336" s="468">
        <v>0.33982412060301509</v>
      </c>
      <c r="FM336" s="469">
        <v>0</v>
      </c>
      <c r="FN336" s="472">
        <v>5.2028894472361813</v>
      </c>
      <c r="FO336" s="386">
        <v>0</v>
      </c>
      <c r="FQ336" s="236">
        <v>453.36</v>
      </c>
      <c r="FR336" s="387">
        <v>721749.12</v>
      </c>
      <c r="FS336" s="388">
        <v>8.4546484167292003E-4</v>
      </c>
      <c r="FT336" s="389">
        <v>13527.43746676672</v>
      </c>
      <c r="FV336" s="555">
        <v>0</v>
      </c>
      <c r="FW336" s="551">
        <v>0</v>
      </c>
      <c r="FX336" s="547">
        <v>1722</v>
      </c>
      <c r="FY336" s="545">
        <v>2954</v>
      </c>
      <c r="FZ336" s="555">
        <v>0</v>
      </c>
    </row>
    <row r="337" spans="1:182" x14ac:dyDescent="0.2">
      <c r="A337" s="65">
        <v>334</v>
      </c>
      <c r="B337" s="65">
        <v>556</v>
      </c>
      <c r="C337" s="66">
        <v>4228</v>
      </c>
      <c r="D337" s="67" t="s">
        <v>132</v>
      </c>
      <c r="E337" s="75"/>
      <c r="F337" s="220">
        <v>324.66666666666669</v>
      </c>
      <c r="G337" s="220">
        <v>478883.66666666669</v>
      </c>
      <c r="H337" s="214">
        <v>1.5</v>
      </c>
      <c r="I337" s="220">
        <v>319255.77777777781</v>
      </c>
      <c r="J337" s="220">
        <v>63224</v>
      </c>
      <c r="K337" s="209">
        <v>0</v>
      </c>
      <c r="L337" s="216">
        <v>1.65</v>
      </c>
      <c r="M337" s="220">
        <v>526772.03333333333</v>
      </c>
      <c r="N337" s="220">
        <v>65894.433333333334</v>
      </c>
      <c r="O337" s="220">
        <v>129.33333333333334</v>
      </c>
      <c r="P337" s="220">
        <v>592795.79999999993</v>
      </c>
      <c r="Q337" s="221">
        <v>1825.8597535934289</v>
      </c>
      <c r="R337" s="221">
        <v>2681.4037114060652</v>
      </c>
      <c r="S337" s="221">
        <v>68.093429789279682</v>
      </c>
      <c r="T337" s="381">
        <v>1825.8597535934289</v>
      </c>
      <c r="U337" s="222">
        <v>2746.534559255173</v>
      </c>
      <c r="V337" s="222">
        <v>66.4786739143956</v>
      </c>
      <c r="W337" s="223">
        <v>102773.64383883933</v>
      </c>
      <c r="X337" s="224">
        <v>316.55126439067556</v>
      </c>
      <c r="Y337" s="225">
        <v>79.898860767246219</v>
      </c>
      <c r="Z337" s="223">
        <v>53114</v>
      </c>
      <c r="AA337" s="224">
        <v>163.59548254620123</v>
      </c>
      <c r="AB337" s="226">
        <v>85.999974219513931</v>
      </c>
      <c r="AC337" s="227">
        <v>0</v>
      </c>
      <c r="AD337" s="228">
        <v>0</v>
      </c>
      <c r="AE337" s="229">
        <v>53114</v>
      </c>
      <c r="AF337" s="230">
        <v>163.59548254620123</v>
      </c>
      <c r="AG337" s="231">
        <v>85.999974219513931</v>
      </c>
      <c r="AH337" s="223">
        <v>155887.64383883931</v>
      </c>
      <c r="AI337" s="224">
        <v>480.14674693687675</v>
      </c>
      <c r="AJ337" s="226">
        <v>85.999974219513916</v>
      </c>
      <c r="AK337" s="232">
        <v>0</v>
      </c>
      <c r="AL337" s="444">
        <v>0.58829568788501019</v>
      </c>
      <c r="AM337" s="232">
        <v>0</v>
      </c>
      <c r="AN337" s="232">
        <v>19.108829568788501</v>
      </c>
      <c r="AO337" s="232">
        <v>17829.100747740733</v>
      </c>
      <c r="AP337" s="223">
        <v>17829.100747740733</v>
      </c>
      <c r="AQ337" s="224">
        <v>68.093429789279682</v>
      </c>
      <c r="AR337" s="224">
        <v>0</v>
      </c>
      <c r="AS337" s="233">
        <v>0</v>
      </c>
      <c r="AT337" s="234">
        <v>17829.100747740733</v>
      </c>
      <c r="AU337" s="254"/>
      <c r="AV337" s="221">
        <v>590.29</v>
      </c>
      <c r="AW337" s="221">
        <v>191647.48666666666</v>
      </c>
      <c r="AX337" s="271">
        <v>2.2649852093762894E-4</v>
      </c>
      <c r="AY337" s="298">
        <v>3567.351704767656</v>
      </c>
      <c r="AZ337" s="213"/>
      <c r="BA337" s="221">
        <v>11.986660241530252</v>
      </c>
      <c r="BB337" s="272">
        <v>-0.96024181161891242</v>
      </c>
      <c r="BC337" s="221">
        <v>-22.813975275508785</v>
      </c>
      <c r="BD337" s="272">
        <v>-1.8153120165002898</v>
      </c>
      <c r="BE337" s="221">
        <v>-0.22657375388544032</v>
      </c>
      <c r="BF337" s="272">
        <v>-0.55844047413845488</v>
      </c>
      <c r="BG337" s="221">
        <v>4928.2186651031743</v>
      </c>
      <c r="BH337" s="272">
        <v>0.36930370401105822</v>
      </c>
      <c r="BI337" s="221">
        <v>-0.92582450156717877</v>
      </c>
      <c r="BJ337" s="445">
        <v>0</v>
      </c>
      <c r="BL337" s="412">
        <v>18</v>
      </c>
      <c r="BM337" s="425"/>
      <c r="BN337" s="235">
        <v>319</v>
      </c>
      <c r="BO337" s="302">
        <v>1.5</v>
      </c>
      <c r="BP337" s="232">
        <v>1.5</v>
      </c>
      <c r="BQ337" s="71">
        <v>49971280</v>
      </c>
      <c r="BR337" s="235">
        <v>331</v>
      </c>
      <c r="BS337" s="302">
        <v>1.5</v>
      </c>
      <c r="BT337" s="232">
        <v>1.5</v>
      </c>
      <c r="BU337" s="71">
        <v>58306210</v>
      </c>
      <c r="BV337" s="235">
        <v>330</v>
      </c>
      <c r="BW337" s="302">
        <v>1.5</v>
      </c>
      <c r="BX337" s="232">
        <v>1.5</v>
      </c>
      <c r="BY337" s="71">
        <v>59343270</v>
      </c>
      <c r="BZ337" s="463">
        <v>-9578</v>
      </c>
      <c r="CA337" s="235">
        <v>432714</v>
      </c>
      <c r="CB337" s="235">
        <v>1048</v>
      </c>
      <c r="CC337" s="235">
        <v>-5752</v>
      </c>
      <c r="CD337" s="235">
        <v>-651</v>
      </c>
      <c r="CE337" s="235">
        <v>0</v>
      </c>
      <c r="CF337" s="235">
        <v>26173</v>
      </c>
      <c r="CG337" s="235">
        <v>649</v>
      </c>
      <c r="CH337" s="235">
        <v>-3306</v>
      </c>
      <c r="CI337" s="235">
        <v>3524</v>
      </c>
      <c r="CJ337" s="235">
        <v>0</v>
      </c>
      <c r="CK337" s="235">
        <v>22590</v>
      </c>
      <c r="CL337" s="235">
        <v>1070</v>
      </c>
      <c r="CM337" s="235">
        <v>0</v>
      </c>
      <c r="CN337" s="235">
        <v>0</v>
      </c>
      <c r="CO337" s="235">
        <v>0</v>
      </c>
      <c r="CP337" s="235">
        <v>2128</v>
      </c>
      <c r="CQ337" s="235">
        <v>37</v>
      </c>
      <c r="CR337" s="235">
        <v>-4</v>
      </c>
      <c r="CS337" s="235">
        <v>0</v>
      </c>
      <c r="CT337" s="235">
        <v>0</v>
      </c>
      <c r="CU337" s="235">
        <v>1022</v>
      </c>
      <c r="CV337" s="235">
        <v>0</v>
      </c>
      <c r="CW337" s="235">
        <v>471664</v>
      </c>
      <c r="CX337" s="463">
        <v>-14614</v>
      </c>
      <c r="CY337" s="544">
        <v>455425</v>
      </c>
      <c r="CZ337" s="544">
        <v>2676</v>
      </c>
      <c r="DA337" s="544">
        <v>-13444</v>
      </c>
      <c r="DB337" s="544">
        <v>-1747</v>
      </c>
      <c r="DC337" s="544">
        <v>0</v>
      </c>
      <c r="DD337" s="544">
        <v>32083</v>
      </c>
      <c r="DE337" s="544">
        <v>887</v>
      </c>
      <c r="DF337" s="544">
        <v>-5343</v>
      </c>
      <c r="DG337" s="544">
        <v>9767</v>
      </c>
      <c r="DH337" s="544">
        <v>35</v>
      </c>
      <c r="DI337" s="544">
        <v>16828</v>
      </c>
      <c r="DJ337" s="544">
        <v>71</v>
      </c>
      <c r="DK337" s="544">
        <v>-54582</v>
      </c>
      <c r="DL337" s="544">
        <v>0</v>
      </c>
      <c r="DM337" s="544">
        <v>0</v>
      </c>
      <c r="DN337" s="544">
        <v>537</v>
      </c>
      <c r="DO337" s="544">
        <v>343</v>
      </c>
      <c r="DP337" s="544">
        <v>-195</v>
      </c>
      <c r="DQ337" s="544">
        <v>0</v>
      </c>
      <c r="DR337" s="544">
        <v>0</v>
      </c>
      <c r="DS337" s="544">
        <v>1953</v>
      </c>
      <c r="DT337" s="544">
        <v>0</v>
      </c>
      <c r="DU337" s="544">
        <v>430680</v>
      </c>
      <c r="DV337" s="463">
        <v>-12476</v>
      </c>
      <c r="DW337" s="235">
        <v>502594</v>
      </c>
      <c r="DX337" s="235">
        <v>1467</v>
      </c>
      <c r="DY337" s="235">
        <v>-8575</v>
      </c>
      <c r="DZ337" s="235">
        <v>-1510</v>
      </c>
      <c r="EA337" s="235">
        <v>0</v>
      </c>
      <c r="EB337" s="235">
        <v>50303</v>
      </c>
      <c r="EC337" s="235">
        <v>413</v>
      </c>
      <c r="ED337" s="235">
        <v>-3122</v>
      </c>
      <c r="EE337" s="235">
        <v>-6753</v>
      </c>
      <c r="EF337" s="235">
        <v>11</v>
      </c>
      <c r="EG337" s="235">
        <v>-24585</v>
      </c>
      <c r="EH337" s="235">
        <v>1652</v>
      </c>
      <c r="EI337" s="235">
        <v>19870</v>
      </c>
      <c r="EJ337" s="235">
        <v>0</v>
      </c>
      <c r="EK337" s="235">
        <v>0</v>
      </c>
      <c r="EL337" s="235">
        <v>212</v>
      </c>
      <c r="EM337" s="235">
        <v>200</v>
      </c>
      <c r="EN337" s="235">
        <v>-71</v>
      </c>
      <c r="EO337" s="235">
        <v>0</v>
      </c>
      <c r="EP337" s="235">
        <v>0</v>
      </c>
      <c r="EQ337" s="235">
        <v>1402</v>
      </c>
      <c r="ER337" s="235">
        <v>0</v>
      </c>
      <c r="ES337" s="235">
        <v>521032</v>
      </c>
      <c r="ET337" s="254"/>
      <c r="EU337" s="254"/>
      <c r="EV337" s="254"/>
      <c r="EW337" s="254"/>
      <c r="EY337" s="397">
        <v>14.602316861388582</v>
      </c>
      <c r="EZ337" s="226">
        <v>-0.88536846901028465</v>
      </c>
      <c r="FA337" s="397">
        <v>-42.606090468191091</v>
      </c>
      <c r="FB337" s="226">
        <v>-2.6289579014080124</v>
      </c>
      <c r="FC337" s="221">
        <v>-0.20219282181088283</v>
      </c>
      <c r="FD337" s="226">
        <v>-0.47698101900554313</v>
      </c>
      <c r="FE337" s="221">
        <v>4873.2412610215151</v>
      </c>
      <c r="FF337" s="226">
        <v>0.32705147730608303</v>
      </c>
      <c r="FG337" s="221">
        <v>-1.0795897166824808</v>
      </c>
      <c r="FH337" s="226">
        <v>0</v>
      </c>
      <c r="FI337" s="232"/>
      <c r="FJ337" s="393">
        <v>18</v>
      </c>
      <c r="FK337" s="430"/>
      <c r="FL337" s="468">
        <v>0.58469387755102042</v>
      </c>
      <c r="FM337" s="469">
        <v>22.31910323708388</v>
      </c>
      <c r="FN337" s="472">
        <v>18.991836734693877</v>
      </c>
      <c r="FO337" s="386">
        <v>17893.164754621444</v>
      </c>
      <c r="FQ337" s="236">
        <v>523.78</v>
      </c>
      <c r="FR337" s="387">
        <v>171101.46666666667</v>
      </c>
      <c r="FS337" s="388">
        <v>2.0043013620208884E-4</v>
      </c>
      <c r="FT337" s="389">
        <v>3206.8821792334215</v>
      </c>
      <c r="FV337" s="555">
        <v>0</v>
      </c>
      <c r="FW337" s="551">
        <v>0</v>
      </c>
      <c r="FX337" s="547">
        <v>388</v>
      </c>
      <c r="FY337" s="545">
        <v>479</v>
      </c>
      <c r="FZ337" s="555">
        <v>0</v>
      </c>
    </row>
    <row r="338" spans="1:182" x14ac:dyDescent="0.2">
      <c r="A338" s="65">
        <v>335</v>
      </c>
      <c r="B338" s="65">
        <v>361</v>
      </c>
      <c r="C338" s="66">
        <v>2111</v>
      </c>
      <c r="D338" s="67" t="s">
        <v>117</v>
      </c>
      <c r="E338" s="75">
        <v>351</v>
      </c>
      <c r="F338" s="220">
        <v>10257.666666666666</v>
      </c>
      <c r="G338" s="220">
        <v>21222071.333333332</v>
      </c>
      <c r="H338" s="214">
        <v>1.3999999999999997</v>
      </c>
      <c r="I338" s="220">
        <v>15158622.380952382</v>
      </c>
      <c r="J338" s="220">
        <v>1988565.3333333333</v>
      </c>
      <c r="K338" s="209">
        <v>0</v>
      </c>
      <c r="L338" s="216">
        <v>1.65</v>
      </c>
      <c r="M338" s="220">
        <v>25011726.928571433</v>
      </c>
      <c r="N338" s="220">
        <v>2427522.1133333333</v>
      </c>
      <c r="O338" s="220">
        <v>24435</v>
      </c>
      <c r="P338" s="220">
        <v>27463684.041904766</v>
      </c>
      <c r="Q338" s="221">
        <v>2677.381214886891</v>
      </c>
      <c r="R338" s="221">
        <v>2681.4037114060652</v>
      </c>
      <c r="S338" s="221">
        <v>99.84998541987305</v>
      </c>
      <c r="T338" s="381">
        <v>2677.381214886891</v>
      </c>
      <c r="U338" s="222">
        <v>2746.534559255173</v>
      </c>
      <c r="V338" s="222">
        <v>97.482160050189364</v>
      </c>
      <c r="W338" s="223">
        <v>15266.72853076108</v>
      </c>
      <c r="X338" s="224">
        <v>1.4883237120944739</v>
      </c>
      <c r="Y338" s="225">
        <v>99.90549081452005</v>
      </c>
      <c r="Z338" s="223">
        <v>0</v>
      </c>
      <c r="AA338" s="224">
        <v>0</v>
      </c>
      <c r="AB338" s="226">
        <v>99.90549081452005</v>
      </c>
      <c r="AC338" s="227">
        <v>0</v>
      </c>
      <c r="AD338" s="228">
        <v>0</v>
      </c>
      <c r="AE338" s="229">
        <v>0</v>
      </c>
      <c r="AF338" s="230">
        <v>0</v>
      </c>
      <c r="AG338" s="231">
        <v>99.90549081452005</v>
      </c>
      <c r="AH338" s="223">
        <v>15266.72853076108</v>
      </c>
      <c r="AI338" s="224">
        <v>1.4883237120944739</v>
      </c>
      <c r="AJ338" s="226">
        <v>99.90549081452005</v>
      </c>
      <c r="AK338" s="232">
        <v>0</v>
      </c>
      <c r="AL338" s="444">
        <v>5.2546063107269364E-2</v>
      </c>
      <c r="AM338" s="232">
        <v>0</v>
      </c>
      <c r="AN338" s="232">
        <v>3.9253566438111336</v>
      </c>
      <c r="AO338" s="232">
        <v>0</v>
      </c>
      <c r="AP338" s="223">
        <v>0</v>
      </c>
      <c r="AQ338" s="224">
        <v>99.84998541987305</v>
      </c>
      <c r="AR338" s="224">
        <v>0</v>
      </c>
      <c r="AS338" s="233">
        <v>0</v>
      </c>
      <c r="AT338" s="234">
        <v>0</v>
      </c>
      <c r="AU338" s="254"/>
      <c r="AV338" s="221">
        <v>1295.1300000000001</v>
      </c>
      <c r="AW338" s="221">
        <v>13285011.83</v>
      </c>
      <c r="AX338" s="271">
        <v>1.5700886990328927E-2</v>
      </c>
      <c r="AY338" s="298">
        <v>247288.97009768061</v>
      </c>
      <c r="AZ338" s="213"/>
      <c r="BA338" s="221">
        <v>14.22137211763301</v>
      </c>
      <c r="BB338" s="272">
        <v>-0.90679802010570443</v>
      </c>
      <c r="BC338" s="221">
        <v>-32.238689401146523</v>
      </c>
      <c r="BD338" s="272">
        <v>-2.7303537702826217</v>
      </c>
      <c r="BE338" s="221">
        <v>-0.24798454311130916</v>
      </c>
      <c r="BF338" s="272">
        <v>-0.60758227610450277</v>
      </c>
      <c r="BG338" s="221">
        <v>2986.7136610689545</v>
      </c>
      <c r="BH338" s="272">
        <v>-0.18612990323084355</v>
      </c>
      <c r="BI338" s="221">
        <v>-1.0146510408154965</v>
      </c>
      <c r="BJ338" s="445">
        <v>0</v>
      </c>
      <c r="BL338" s="412">
        <v>3114.9</v>
      </c>
      <c r="BM338" s="425"/>
      <c r="BN338" s="235">
        <v>10227</v>
      </c>
      <c r="BO338" s="302">
        <v>1.4</v>
      </c>
      <c r="BP338" s="232">
        <v>1.4</v>
      </c>
      <c r="BQ338" s="71">
        <v>1838904396</v>
      </c>
      <c r="BR338" s="235">
        <v>10388</v>
      </c>
      <c r="BS338" s="302">
        <v>1.4</v>
      </c>
      <c r="BT338" s="232">
        <v>1.4</v>
      </c>
      <c r="BU338" s="71">
        <v>2189539191</v>
      </c>
      <c r="BV338" s="235">
        <v>10620</v>
      </c>
      <c r="BW338" s="302">
        <v>1.4</v>
      </c>
      <c r="BX338" s="232">
        <v>1.4</v>
      </c>
      <c r="BY338" s="71">
        <v>2238828751</v>
      </c>
      <c r="BZ338" s="463">
        <v>-248702</v>
      </c>
      <c r="CA338" s="235">
        <v>17664730</v>
      </c>
      <c r="CB338" s="235">
        <v>734220</v>
      </c>
      <c r="CC338" s="235">
        <v>-722962</v>
      </c>
      <c r="CD338" s="235">
        <v>-7426</v>
      </c>
      <c r="CE338" s="235">
        <v>-40000</v>
      </c>
      <c r="CF338" s="235">
        <v>1726399</v>
      </c>
      <c r="CG338" s="235">
        <v>138263</v>
      </c>
      <c r="CH338" s="235">
        <v>-156252</v>
      </c>
      <c r="CI338" s="235">
        <v>236930</v>
      </c>
      <c r="CJ338" s="235">
        <v>12231</v>
      </c>
      <c r="CK338" s="235">
        <v>983386</v>
      </c>
      <c r="CL338" s="235">
        <v>727125</v>
      </c>
      <c r="CM338" s="235">
        <v>-90692</v>
      </c>
      <c r="CN338" s="235">
        <v>0</v>
      </c>
      <c r="CO338" s="235">
        <v>60000</v>
      </c>
      <c r="CP338" s="235">
        <v>68633</v>
      </c>
      <c r="CQ338" s="235">
        <v>11016</v>
      </c>
      <c r="CR338" s="235">
        <v>-4015</v>
      </c>
      <c r="CS338" s="235">
        <v>0</v>
      </c>
      <c r="CT338" s="235">
        <v>7194</v>
      </c>
      <c r="CU338" s="235">
        <v>42893</v>
      </c>
      <c r="CV338" s="235">
        <v>0</v>
      </c>
      <c r="CW338" s="235">
        <v>21142971</v>
      </c>
      <c r="CX338" s="463">
        <v>-247938</v>
      </c>
      <c r="CY338" s="544">
        <v>18246452</v>
      </c>
      <c r="CZ338" s="544">
        <v>558213</v>
      </c>
      <c r="DA338" s="544">
        <v>-659293</v>
      </c>
      <c r="DB338" s="544">
        <v>-10342</v>
      </c>
      <c r="DC338" s="544">
        <v>-30000</v>
      </c>
      <c r="DD338" s="544">
        <v>1776375</v>
      </c>
      <c r="DE338" s="544">
        <v>142207</v>
      </c>
      <c r="DF338" s="544">
        <v>-164099</v>
      </c>
      <c r="DG338" s="544">
        <v>428911</v>
      </c>
      <c r="DH338" s="544">
        <v>15855</v>
      </c>
      <c r="DI338" s="544">
        <v>1285615</v>
      </c>
      <c r="DJ338" s="544">
        <v>220076</v>
      </c>
      <c r="DK338" s="544">
        <v>-72239</v>
      </c>
      <c r="DL338" s="544">
        <v>-1329</v>
      </c>
      <c r="DM338" s="544">
        <v>-100000</v>
      </c>
      <c r="DN338" s="544">
        <v>11328</v>
      </c>
      <c r="DO338" s="544">
        <v>6480</v>
      </c>
      <c r="DP338" s="544">
        <v>-2896</v>
      </c>
      <c r="DQ338" s="544">
        <v>0</v>
      </c>
      <c r="DR338" s="544">
        <v>13339</v>
      </c>
      <c r="DS338" s="544">
        <v>94534</v>
      </c>
      <c r="DT338" s="544">
        <v>0</v>
      </c>
      <c r="DU338" s="544">
        <v>21511249</v>
      </c>
      <c r="DV338" s="463">
        <v>-189706</v>
      </c>
      <c r="DW338" s="235">
        <v>18885695</v>
      </c>
      <c r="DX338" s="235">
        <v>643006</v>
      </c>
      <c r="DY338" s="235">
        <v>-869691</v>
      </c>
      <c r="DZ338" s="235">
        <v>-9924</v>
      </c>
      <c r="EA338" s="235">
        <v>130000</v>
      </c>
      <c r="EB338" s="235">
        <v>2184844</v>
      </c>
      <c r="EC338" s="235">
        <v>144227</v>
      </c>
      <c r="ED338" s="235">
        <v>-201979</v>
      </c>
      <c r="EE338" s="235">
        <v>424103</v>
      </c>
      <c r="EF338" s="235">
        <v>13617</v>
      </c>
      <c r="EG338" s="235">
        <v>1527244</v>
      </c>
      <c r="EH338" s="235">
        <v>498437</v>
      </c>
      <c r="EI338" s="235">
        <v>-45246</v>
      </c>
      <c r="EJ338" s="235">
        <v>-597</v>
      </c>
      <c r="EK338" s="235">
        <v>40000</v>
      </c>
      <c r="EL338" s="235">
        <v>-5951</v>
      </c>
      <c r="EM338" s="235">
        <v>5868</v>
      </c>
      <c r="EN338" s="235">
        <v>-2148</v>
      </c>
      <c r="EO338" s="235">
        <v>0</v>
      </c>
      <c r="EP338" s="235">
        <v>-265</v>
      </c>
      <c r="EQ338" s="235">
        <v>47467</v>
      </c>
      <c r="ER338" s="235">
        <v>0</v>
      </c>
      <c r="ES338" s="235">
        <v>23219001</v>
      </c>
      <c r="ET338" s="254"/>
      <c r="EU338" s="254"/>
      <c r="EV338" s="254"/>
      <c r="EW338" s="254"/>
      <c r="EY338" s="397">
        <v>11.651270555635465</v>
      </c>
      <c r="EZ338" s="226">
        <v>-0.95491239825773777</v>
      </c>
      <c r="FA338" s="397">
        <v>-12.187239124830642</v>
      </c>
      <c r="FB338" s="226">
        <v>-0.49783206439136773</v>
      </c>
      <c r="FC338" s="221">
        <v>-0.24187527776633613</v>
      </c>
      <c r="FD338" s="226">
        <v>-0.57556301102938068</v>
      </c>
      <c r="FE338" s="221">
        <v>3061.827548977823</v>
      </c>
      <c r="FF338" s="226">
        <v>-0.18925150044775288</v>
      </c>
      <c r="FG338" s="221">
        <v>-0.45976399330768331</v>
      </c>
      <c r="FH338" s="226">
        <v>0</v>
      </c>
      <c r="FI338" s="232"/>
      <c r="FJ338" s="393">
        <v>3114.9</v>
      </c>
      <c r="FK338" s="430"/>
      <c r="FL338" s="468">
        <v>5.1768849047542823E-2</v>
      </c>
      <c r="FM338" s="469">
        <v>0</v>
      </c>
      <c r="FN338" s="472">
        <v>3.8672963022250681</v>
      </c>
      <c r="FO338" s="386">
        <v>0</v>
      </c>
      <c r="FQ338" s="236">
        <v>1336.64</v>
      </c>
      <c r="FR338" s="387">
        <v>13916650.133333333</v>
      </c>
      <c r="FS338" s="388">
        <v>1.6302116726648851E-2</v>
      </c>
      <c r="FT338" s="389">
        <v>260833.8676263816</v>
      </c>
      <c r="FV338" s="555">
        <v>0</v>
      </c>
      <c r="FW338" s="551">
        <v>0</v>
      </c>
      <c r="FX338" s="547">
        <v>73305</v>
      </c>
      <c r="FY338" s="545">
        <v>89121</v>
      </c>
      <c r="FZ338" s="555">
        <v>0</v>
      </c>
    </row>
    <row r="339" spans="1:182" x14ac:dyDescent="0.2">
      <c r="A339" s="65">
        <v>336</v>
      </c>
      <c r="B339" s="65">
        <v>557</v>
      </c>
      <c r="C339" s="66">
        <v>2227</v>
      </c>
      <c r="D339" s="67" t="s">
        <v>133</v>
      </c>
      <c r="E339" s="75"/>
      <c r="F339" s="220">
        <v>572.66666666666663</v>
      </c>
      <c r="G339" s="220">
        <v>1241553.3333333333</v>
      </c>
      <c r="H339" s="214">
        <v>1.5733333333333333</v>
      </c>
      <c r="I339" s="220">
        <v>790053.75620314653</v>
      </c>
      <c r="J339" s="220">
        <v>110898.33333333333</v>
      </c>
      <c r="K339" s="209">
        <v>0</v>
      </c>
      <c r="L339" s="216">
        <v>1.65</v>
      </c>
      <c r="M339" s="220">
        <v>1303588.6977351916</v>
      </c>
      <c r="N339" s="220">
        <v>125420.23333333334</v>
      </c>
      <c r="O339" s="220">
        <v>54.666666666666664</v>
      </c>
      <c r="P339" s="220">
        <v>1429063.5977351917</v>
      </c>
      <c r="Q339" s="221">
        <v>2495.4544780009169</v>
      </c>
      <c r="R339" s="221">
        <v>2681.4037114060652</v>
      </c>
      <c r="S339" s="221">
        <v>93.065228014186616</v>
      </c>
      <c r="T339" s="381">
        <v>2495.4544780009169</v>
      </c>
      <c r="U339" s="222">
        <v>2746.534559255173</v>
      </c>
      <c r="V339" s="222">
        <v>90.85829521393876</v>
      </c>
      <c r="W339" s="223">
        <v>39400.163235438828</v>
      </c>
      <c r="X339" s="224">
        <v>68.801216359904828</v>
      </c>
      <c r="Y339" s="225">
        <v>95.631093648937551</v>
      </c>
      <c r="Z339" s="223">
        <v>0</v>
      </c>
      <c r="AA339" s="224">
        <v>0</v>
      </c>
      <c r="AB339" s="226">
        <v>95.631093648937551</v>
      </c>
      <c r="AC339" s="227">
        <v>0</v>
      </c>
      <c r="AD339" s="228">
        <v>0</v>
      </c>
      <c r="AE339" s="229">
        <v>0</v>
      </c>
      <c r="AF339" s="230">
        <v>0</v>
      </c>
      <c r="AG339" s="231">
        <v>95.631093648937551</v>
      </c>
      <c r="AH339" s="223">
        <v>39400.163235438828</v>
      </c>
      <c r="AI339" s="224">
        <v>68.801216359904828</v>
      </c>
      <c r="AJ339" s="226">
        <v>95.631093648937551</v>
      </c>
      <c r="AK339" s="232">
        <v>0</v>
      </c>
      <c r="AL339" s="444">
        <v>0.60593713620488943</v>
      </c>
      <c r="AM339" s="232">
        <v>498.61648731489686</v>
      </c>
      <c r="AN339" s="232">
        <v>12.918509895227009</v>
      </c>
      <c r="AO339" s="232">
        <v>2920.4059883078226</v>
      </c>
      <c r="AP339" s="223">
        <v>3419.0224756227194</v>
      </c>
      <c r="AQ339" s="224">
        <v>93.065228014186616</v>
      </c>
      <c r="AR339" s="224">
        <v>0</v>
      </c>
      <c r="AS339" s="233">
        <v>0</v>
      </c>
      <c r="AT339" s="234">
        <v>3419.0224756227194</v>
      </c>
      <c r="AU339" s="254"/>
      <c r="AV339" s="221">
        <v>195.34</v>
      </c>
      <c r="AW339" s="221">
        <v>111864.70666666667</v>
      </c>
      <c r="AX339" s="271">
        <v>1.3220726786357918E-4</v>
      </c>
      <c r="AY339" s="298">
        <v>2082.2644688513719</v>
      </c>
      <c r="AZ339" s="213"/>
      <c r="BA339" s="221">
        <v>42.038011434013619</v>
      </c>
      <c r="BB339" s="272">
        <v>-0.24155491287553871</v>
      </c>
      <c r="BC339" s="221">
        <v>-3.0061356126570504</v>
      </c>
      <c r="BD339" s="272">
        <v>0.10782327462013161</v>
      </c>
      <c r="BE339" s="221">
        <v>-1.1758252000902164E-2</v>
      </c>
      <c r="BF339" s="272">
        <v>-6.5398356844958969E-2</v>
      </c>
      <c r="BG339" s="221">
        <v>1232.4241958038003</v>
      </c>
      <c r="BH339" s="272">
        <v>-0.68800413163304741</v>
      </c>
      <c r="BI339" s="221">
        <v>0.12221853413317034</v>
      </c>
      <c r="BJ339" s="445">
        <v>0</v>
      </c>
      <c r="BL339" s="412">
        <v>72</v>
      </c>
      <c r="BM339" s="425"/>
      <c r="BN339" s="235">
        <v>576</v>
      </c>
      <c r="BO339" s="302">
        <v>1.54</v>
      </c>
      <c r="BP339" s="232">
        <v>1.54</v>
      </c>
      <c r="BQ339" s="71">
        <v>95418970</v>
      </c>
      <c r="BR339" s="235">
        <v>564</v>
      </c>
      <c r="BS339" s="302">
        <v>1.64</v>
      </c>
      <c r="BT339" s="232">
        <v>1.64</v>
      </c>
      <c r="BU339" s="71">
        <v>110794310</v>
      </c>
      <c r="BV339" s="235">
        <v>563</v>
      </c>
      <c r="BW339" s="302">
        <v>1.74</v>
      </c>
      <c r="BX339" s="232">
        <v>1.74</v>
      </c>
      <c r="BY339" s="71">
        <v>112356750</v>
      </c>
      <c r="BZ339" s="463">
        <v>-9186</v>
      </c>
      <c r="CA339" s="235">
        <v>1172931</v>
      </c>
      <c r="CB339" s="235">
        <v>13800</v>
      </c>
      <c r="CC339" s="235">
        <v>-65166</v>
      </c>
      <c r="CD339" s="235">
        <v>0</v>
      </c>
      <c r="CE339" s="235">
        <v>0</v>
      </c>
      <c r="CF339" s="235">
        <v>118263</v>
      </c>
      <c r="CG339" s="235">
        <v>3347</v>
      </c>
      <c r="CH339" s="235">
        <v>-24781</v>
      </c>
      <c r="CI339" s="235">
        <v>2147</v>
      </c>
      <c r="CJ339" s="235">
        <v>0</v>
      </c>
      <c r="CK339" s="235">
        <v>5821</v>
      </c>
      <c r="CL339" s="235">
        <v>5180</v>
      </c>
      <c r="CM339" s="235">
        <v>-1038</v>
      </c>
      <c r="CN339" s="235">
        <v>0</v>
      </c>
      <c r="CO339" s="235">
        <v>0</v>
      </c>
      <c r="CP339" s="235">
        <v>730</v>
      </c>
      <c r="CQ339" s="235">
        <v>17</v>
      </c>
      <c r="CR339" s="235">
        <v>0</v>
      </c>
      <c r="CS339" s="235">
        <v>0</v>
      </c>
      <c r="CT339" s="235">
        <v>0</v>
      </c>
      <c r="CU339" s="235">
        <v>0</v>
      </c>
      <c r="CV339" s="235">
        <v>0</v>
      </c>
      <c r="CW339" s="235">
        <v>1222065</v>
      </c>
      <c r="CX339" s="463">
        <v>-5066</v>
      </c>
      <c r="CY339" s="544">
        <v>1196928</v>
      </c>
      <c r="CZ339" s="544">
        <v>7717</v>
      </c>
      <c r="DA339" s="544">
        <v>-71526</v>
      </c>
      <c r="DB339" s="544">
        <v>0</v>
      </c>
      <c r="DC339" s="544">
        <v>0</v>
      </c>
      <c r="DD339" s="544">
        <v>92945</v>
      </c>
      <c r="DE339" s="544">
        <v>2769</v>
      </c>
      <c r="DF339" s="544">
        <v>-9907</v>
      </c>
      <c r="DG339" s="544">
        <v>3655</v>
      </c>
      <c r="DH339" s="544">
        <v>0</v>
      </c>
      <c r="DI339" s="544">
        <v>9664</v>
      </c>
      <c r="DJ339" s="544">
        <v>1523</v>
      </c>
      <c r="DK339" s="544">
        <v>-4986</v>
      </c>
      <c r="DL339" s="544">
        <v>0</v>
      </c>
      <c r="DM339" s="544">
        <v>0</v>
      </c>
      <c r="DN339" s="544">
        <v>-93</v>
      </c>
      <c r="DO339" s="544">
        <v>8</v>
      </c>
      <c r="DP339" s="544">
        <v>0</v>
      </c>
      <c r="DQ339" s="544">
        <v>0</v>
      </c>
      <c r="DR339" s="544">
        <v>0</v>
      </c>
      <c r="DS339" s="544">
        <v>0</v>
      </c>
      <c r="DT339" s="544">
        <v>0</v>
      </c>
      <c r="DU339" s="544">
        <v>1223631</v>
      </c>
      <c r="DV339" s="463">
        <v>-2708</v>
      </c>
      <c r="DW339" s="235">
        <v>1273806</v>
      </c>
      <c r="DX339" s="235">
        <v>6029</v>
      </c>
      <c r="DY339" s="235">
        <v>-61696</v>
      </c>
      <c r="DZ339" s="235">
        <v>-42</v>
      </c>
      <c r="EA339" s="235">
        <v>0</v>
      </c>
      <c r="EB339" s="235">
        <v>134204</v>
      </c>
      <c r="EC339" s="235">
        <v>1937</v>
      </c>
      <c r="ED339" s="235">
        <v>-14301</v>
      </c>
      <c r="EE339" s="235">
        <v>1616</v>
      </c>
      <c r="EF339" s="235">
        <v>0</v>
      </c>
      <c r="EG339" s="235">
        <v>24795</v>
      </c>
      <c r="EH339" s="235">
        <v>2568</v>
      </c>
      <c r="EI339" s="235">
        <v>-112</v>
      </c>
      <c r="EJ339" s="235">
        <v>0</v>
      </c>
      <c r="EK339" s="235">
        <v>0</v>
      </c>
      <c r="EL339" s="235">
        <v>95</v>
      </c>
      <c r="EM339" s="235">
        <v>8</v>
      </c>
      <c r="EN339" s="235">
        <v>0</v>
      </c>
      <c r="EO339" s="235">
        <v>0</v>
      </c>
      <c r="EP339" s="235">
        <v>0</v>
      </c>
      <c r="EQ339" s="235">
        <v>93</v>
      </c>
      <c r="ER339" s="235">
        <v>0</v>
      </c>
      <c r="ES339" s="235">
        <v>1366292</v>
      </c>
      <c r="ET339" s="254"/>
      <c r="EU339" s="254"/>
      <c r="EV339" s="254"/>
      <c r="EW339" s="254"/>
      <c r="EY339" s="397">
        <v>43.782274186677313</v>
      </c>
      <c r="EZ339" s="226">
        <v>-0.19771782668812021</v>
      </c>
      <c r="FA339" s="397">
        <v>-3.9827695995639218</v>
      </c>
      <c r="FB339" s="226">
        <v>7.6967976114698425E-2</v>
      </c>
      <c r="FC339" s="221">
        <v>-5.085248615311292E-2</v>
      </c>
      <c r="FD339" s="226">
        <v>-0.10101054531693339</v>
      </c>
      <c r="FE339" s="221">
        <v>1133.8791180309306</v>
      </c>
      <c r="FF339" s="226">
        <v>-0.73877009425958251</v>
      </c>
      <c r="FG339" s="221">
        <v>0.12925242459230685</v>
      </c>
      <c r="FH339" s="226">
        <v>0</v>
      </c>
      <c r="FI339" s="232"/>
      <c r="FJ339" s="393">
        <v>72</v>
      </c>
      <c r="FK339" s="430"/>
      <c r="FL339" s="468">
        <v>0.61127422196124492</v>
      </c>
      <c r="FM339" s="469">
        <v>1033.9450911520917</v>
      </c>
      <c r="FN339" s="472">
        <v>13.032295948326484</v>
      </c>
      <c r="FO339" s="386">
        <v>4471.9000657662982</v>
      </c>
      <c r="FQ339" s="236">
        <v>242.11</v>
      </c>
      <c r="FR339" s="387">
        <v>137437.77666666667</v>
      </c>
      <c r="FS339" s="388">
        <v>1.6099612021606828E-4</v>
      </c>
      <c r="FT339" s="389">
        <v>2575.9379234570924</v>
      </c>
      <c r="FV339" s="555">
        <v>0</v>
      </c>
      <c r="FW339" s="551">
        <v>0</v>
      </c>
      <c r="FX339" s="547">
        <v>164</v>
      </c>
      <c r="FY339" s="545">
        <v>168</v>
      </c>
      <c r="FZ339" s="555">
        <v>0</v>
      </c>
    </row>
    <row r="340" spans="1:182" x14ac:dyDescent="0.2">
      <c r="A340" s="65">
        <v>337</v>
      </c>
      <c r="B340" s="65">
        <v>794</v>
      </c>
      <c r="C340" s="66">
        <v>1604</v>
      </c>
      <c r="D340" s="67" t="s">
        <v>85</v>
      </c>
      <c r="E340" s="75"/>
      <c r="F340" s="220">
        <v>3057</v>
      </c>
      <c r="G340" s="220">
        <v>6763219.666666667</v>
      </c>
      <c r="H340" s="214">
        <v>1.8</v>
      </c>
      <c r="I340" s="220">
        <v>3757344.2592592593</v>
      </c>
      <c r="J340" s="220">
        <v>1139348</v>
      </c>
      <c r="K340" s="209">
        <v>0</v>
      </c>
      <c r="L340" s="216">
        <v>1.65</v>
      </c>
      <c r="M340" s="220">
        <v>6199618.0277777771</v>
      </c>
      <c r="N340" s="220">
        <v>931579.08999999985</v>
      </c>
      <c r="O340" s="220">
        <v>9429</v>
      </c>
      <c r="P340" s="220">
        <v>7140626.1177777769</v>
      </c>
      <c r="Q340" s="221">
        <v>2335.827974412096</v>
      </c>
      <c r="R340" s="221">
        <v>2681.4037114060652</v>
      </c>
      <c r="S340" s="221">
        <v>87.112133263485447</v>
      </c>
      <c r="T340" s="381">
        <v>2335.827974412096</v>
      </c>
      <c r="U340" s="222">
        <v>2746.534559255173</v>
      </c>
      <c r="V340" s="222">
        <v>85.046371127605411</v>
      </c>
      <c r="W340" s="223">
        <v>390877.26035650825</v>
      </c>
      <c r="X340" s="224">
        <v>127.86302268776848</v>
      </c>
      <c r="Y340" s="225">
        <v>91.880643955995822</v>
      </c>
      <c r="Z340" s="223">
        <v>0</v>
      </c>
      <c r="AA340" s="224">
        <v>0</v>
      </c>
      <c r="AB340" s="226">
        <v>91.880643955995822</v>
      </c>
      <c r="AC340" s="227">
        <v>0</v>
      </c>
      <c r="AD340" s="228">
        <v>0</v>
      </c>
      <c r="AE340" s="229">
        <v>0</v>
      </c>
      <c r="AF340" s="230">
        <v>0</v>
      </c>
      <c r="AG340" s="231">
        <v>91.880643955995822</v>
      </c>
      <c r="AH340" s="223">
        <v>390877.26035650825</v>
      </c>
      <c r="AI340" s="224">
        <v>127.86302268776848</v>
      </c>
      <c r="AJ340" s="226">
        <v>91.880643955995822</v>
      </c>
      <c r="AK340" s="232">
        <v>0</v>
      </c>
      <c r="AL340" s="444">
        <v>2.3879620543016027</v>
      </c>
      <c r="AM340" s="232">
        <v>364296.28631326841</v>
      </c>
      <c r="AN340" s="232">
        <v>27.423617926071312</v>
      </c>
      <c r="AO340" s="232">
        <v>372424.49833358859</v>
      </c>
      <c r="AP340" s="223">
        <v>736720.78464685706</v>
      </c>
      <c r="AQ340" s="224">
        <v>87.112133263485447</v>
      </c>
      <c r="AR340" s="224">
        <v>0</v>
      </c>
      <c r="AS340" s="233">
        <v>0</v>
      </c>
      <c r="AT340" s="234">
        <v>736720.78464685706</v>
      </c>
      <c r="AU340" s="254"/>
      <c r="AV340" s="221">
        <v>463.49</v>
      </c>
      <c r="AW340" s="221">
        <v>1416888.93</v>
      </c>
      <c r="AX340" s="271">
        <v>1.6745497296089403E-3</v>
      </c>
      <c r="AY340" s="298">
        <v>26374.15824134081</v>
      </c>
      <c r="AZ340" s="213"/>
      <c r="BA340" s="221">
        <v>78.167276653612859</v>
      </c>
      <c r="BB340" s="272">
        <v>0.62248708670833697</v>
      </c>
      <c r="BC340" s="221">
        <v>3.8257956134547153E-3</v>
      </c>
      <c r="BD340" s="272">
        <v>0.40005923309326036</v>
      </c>
      <c r="BE340" s="221">
        <v>0.30137747220198285</v>
      </c>
      <c r="BF340" s="272">
        <v>0.65330722588438106</v>
      </c>
      <c r="BG340" s="221">
        <v>1767.472498980859</v>
      </c>
      <c r="BH340" s="272">
        <v>-0.53493534815591015</v>
      </c>
      <c r="BI340" s="221">
        <v>0.55269722346047212</v>
      </c>
      <c r="BJ340" s="445">
        <v>0</v>
      </c>
      <c r="BL340" s="412">
        <v>368.75</v>
      </c>
      <c r="BM340" s="425"/>
      <c r="BN340" s="235">
        <v>3050</v>
      </c>
      <c r="BO340" s="302">
        <v>1.8</v>
      </c>
      <c r="BP340" s="232">
        <v>1.8</v>
      </c>
      <c r="BQ340" s="71">
        <v>675490000</v>
      </c>
      <c r="BR340" s="235">
        <v>3061</v>
      </c>
      <c r="BS340" s="302">
        <v>1.8</v>
      </c>
      <c r="BT340" s="232">
        <v>1.8</v>
      </c>
      <c r="BU340" s="71">
        <v>892529530</v>
      </c>
      <c r="BV340" s="235">
        <v>3091</v>
      </c>
      <c r="BW340" s="302">
        <v>1.8</v>
      </c>
      <c r="BX340" s="232">
        <v>1.8</v>
      </c>
      <c r="BY340" s="71">
        <v>896616360</v>
      </c>
      <c r="BZ340" s="463">
        <v>-64121</v>
      </c>
      <c r="CA340" s="235">
        <v>5278108</v>
      </c>
      <c r="CB340" s="235">
        <v>196710</v>
      </c>
      <c r="CC340" s="235">
        <v>-107454</v>
      </c>
      <c r="CD340" s="235">
        <v>-834</v>
      </c>
      <c r="CE340" s="235">
        <v>0</v>
      </c>
      <c r="CF340" s="235">
        <v>609406</v>
      </c>
      <c r="CG340" s="235">
        <v>66351</v>
      </c>
      <c r="CH340" s="235">
        <v>-29619</v>
      </c>
      <c r="CI340" s="235">
        <v>177910</v>
      </c>
      <c r="CJ340" s="235">
        <v>0</v>
      </c>
      <c r="CK340" s="235">
        <v>445486</v>
      </c>
      <c r="CL340" s="235">
        <v>354482</v>
      </c>
      <c r="CM340" s="235">
        <v>-97965</v>
      </c>
      <c r="CN340" s="235">
        <v>0</v>
      </c>
      <c r="CO340" s="235">
        <v>0</v>
      </c>
      <c r="CP340" s="235">
        <v>6997</v>
      </c>
      <c r="CQ340" s="235">
        <v>11365</v>
      </c>
      <c r="CR340" s="235">
        <v>-238</v>
      </c>
      <c r="CS340" s="235">
        <v>0</v>
      </c>
      <c r="CT340" s="235">
        <v>1678</v>
      </c>
      <c r="CU340" s="235">
        <v>3096</v>
      </c>
      <c r="CV340" s="235">
        <v>0</v>
      </c>
      <c r="CW340" s="235">
        <v>6851358</v>
      </c>
      <c r="CX340" s="463">
        <v>-59016</v>
      </c>
      <c r="CY340" s="544">
        <v>5291942</v>
      </c>
      <c r="CZ340" s="544">
        <v>236171</v>
      </c>
      <c r="DA340" s="544">
        <v>-99671</v>
      </c>
      <c r="DB340" s="544">
        <v>-772</v>
      </c>
      <c r="DC340" s="544">
        <v>0</v>
      </c>
      <c r="DD340" s="544">
        <v>616841</v>
      </c>
      <c r="DE340" s="544">
        <v>75477</v>
      </c>
      <c r="DF340" s="544">
        <v>-27077</v>
      </c>
      <c r="DG340" s="544">
        <v>330689</v>
      </c>
      <c r="DH340" s="544">
        <v>0</v>
      </c>
      <c r="DI340" s="544">
        <v>296550</v>
      </c>
      <c r="DJ340" s="544">
        <v>219181</v>
      </c>
      <c r="DK340" s="544">
        <v>-70031</v>
      </c>
      <c r="DL340" s="544">
        <v>0</v>
      </c>
      <c r="DM340" s="544">
        <v>0</v>
      </c>
      <c r="DN340" s="544">
        <v>4459</v>
      </c>
      <c r="DO340" s="544">
        <v>10410</v>
      </c>
      <c r="DP340" s="544">
        <v>-130</v>
      </c>
      <c r="DQ340" s="544">
        <v>0</v>
      </c>
      <c r="DR340" s="544">
        <v>-137</v>
      </c>
      <c r="DS340" s="544">
        <v>1041</v>
      </c>
      <c r="DT340" s="544">
        <v>0</v>
      </c>
      <c r="DU340" s="544">
        <v>6825927</v>
      </c>
      <c r="DV340" s="463">
        <v>-49951</v>
      </c>
      <c r="DW340" s="235">
        <v>5305656</v>
      </c>
      <c r="DX340" s="235">
        <v>208044</v>
      </c>
      <c r="DY340" s="235">
        <v>-91658</v>
      </c>
      <c r="DZ340" s="235">
        <v>-2127</v>
      </c>
      <c r="EA340" s="235">
        <v>0</v>
      </c>
      <c r="EB340" s="235">
        <v>874022</v>
      </c>
      <c r="EC340" s="235">
        <v>81303</v>
      </c>
      <c r="ED340" s="235">
        <v>-25350</v>
      </c>
      <c r="EE340" s="235">
        <v>263444</v>
      </c>
      <c r="EF340" s="235">
        <v>0</v>
      </c>
      <c r="EG340" s="235">
        <v>352682</v>
      </c>
      <c r="EH340" s="235">
        <v>236910</v>
      </c>
      <c r="EI340" s="235">
        <v>-69196</v>
      </c>
      <c r="EJ340" s="235">
        <v>0</v>
      </c>
      <c r="EK340" s="235">
        <v>0</v>
      </c>
      <c r="EL340" s="235">
        <v>2409</v>
      </c>
      <c r="EM340" s="235">
        <v>2211</v>
      </c>
      <c r="EN340" s="235">
        <v>-254</v>
      </c>
      <c r="EO340" s="235">
        <v>0</v>
      </c>
      <c r="EP340" s="235">
        <v>0</v>
      </c>
      <c r="EQ340" s="235">
        <v>16359</v>
      </c>
      <c r="ER340" s="235">
        <v>0</v>
      </c>
      <c r="ES340" s="235">
        <v>7104504</v>
      </c>
      <c r="ET340" s="254"/>
      <c r="EU340" s="254"/>
      <c r="EV340" s="254"/>
      <c r="EW340" s="254"/>
      <c r="EY340" s="397">
        <v>76.682420480887785</v>
      </c>
      <c r="EZ340" s="226">
        <v>0.57760224933200977</v>
      </c>
      <c r="FA340" s="397">
        <v>-4.107049128783391E-2</v>
      </c>
      <c r="FB340" s="226">
        <v>0.3531209681055078</v>
      </c>
      <c r="FC340" s="221">
        <v>0.29831798946034499</v>
      </c>
      <c r="FD340" s="226">
        <v>0.76642369515766828</v>
      </c>
      <c r="FE340" s="221">
        <v>1829.9993989117486</v>
      </c>
      <c r="FF340" s="226">
        <v>-0.54035657254227876</v>
      </c>
      <c r="FG340" s="221">
        <v>0.55937587128436617</v>
      </c>
      <c r="FH340" s="226">
        <v>0</v>
      </c>
      <c r="FI340" s="232"/>
      <c r="FJ340" s="393">
        <v>368.75</v>
      </c>
      <c r="FK340" s="430"/>
      <c r="FL340" s="468">
        <v>2.3799174092588569</v>
      </c>
      <c r="FM340" s="469">
        <v>363386.62582020625</v>
      </c>
      <c r="FN340" s="472">
        <v>27.331232340795477</v>
      </c>
      <c r="FO340" s="386">
        <v>369307.0887242867</v>
      </c>
      <c r="FQ340" s="236">
        <v>465.13</v>
      </c>
      <c r="FR340" s="387">
        <v>1426708.7533333334</v>
      </c>
      <c r="FS340" s="388">
        <v>1.6712622943694561E-3</v>
      </c>
      <c r="FT340" s="389">
        <v>26740.196709911299</v>
      </c>
      <c r="FV340" s="555">
        <v>0</v>
      </c>
      <c r="FW340" s="551">
        <v>0</v>
      </c>
      <c r="FX340" s="547">
        <v>28287</v>
      </c>
      <c r="FY340" s="545">
        <v>32816</v>
      </c>
      <c r="FZ340" s="555">
        <v>0</v>
      </c>
    </row>
    <row r="341" spans="1:182" x14ac:dyDescent="0.2">
      <c r="A341" s="65">
        <v>338</v>
      </c>
      <c r="B341" s="65">
        <v>947</v>
      </c>
      <c r="C341" s="66">
        <v>1727</v>
      </c>
      <c r="D341" s="67" t="s">
        <v>107</v>
      </c>
      <c r="E341" s="75"/>
      <c r="F341" s="220">
        <v>328</v>
      </c>
      <c r="G341" s="220">
        <v>527158.66666666663</v>
      </c>
      <c r="H341" s="214">
        <v>1.7833333333333332</v>
      </c>
      <c r="I341" s="220">
        <v>295078.2702702703</v>
      </c>
      <c r="J341" s="220">
        <v>81284.333333333328</v>
      </c>
      <c r="K341" s="209">
        <v>0</v>
      </c>
      <c r="L341" s="216">
        <v>1.65</v>
      </c>
      <c r="M341" s="220">
        <v>486879.14594594593</v>
      </c>
      <c r="N341" s="220">
        <v>75957.716666666674</v>
      </c>
      <c r="O341" s="220">
        <v>87.666666666666671</v>
      </c>
      <c r="P341" s="220">
        <v>562924.52927927917</v>
      </c>
      <c r="Q341" s="221">
        <v>1716.2333209734122</v>
      </c>
      <c r="R341" s="221">
        <v>2681.4037114060652</v>
      </c>
      <c r="S341" s="221">
        <v>64.005032650359823</v>
      </c>
      <c r="T341" s="381">
        <v>1716.2333209734122</v>
      </c>
      <c r="U341" s="222">
        <v>2746.534559255173</v>
      </c>
      <c r="V341" s="222">
        <v>62.487228321599339</v>
      </c>
      <c r="W341" s="223">
        <v>117133.07858290678</v>
      </c>
      <c r="X341" s="224">
        <v>357.11304446008165</v>
      </c>
      <c r="Y341" s="225">
        <v>77.323170569726685</v>
      </c>
      <c r="Z341" s="223">
        <v>76313</v>
      </c>
      <c r="AA341" s="224">
        <v>232.66158536585365</v>
      </c>
      <c r="AB341" s="226">
        <v>86.00002830570152</v>
      </c>
      <c r="AC341" s="227">
        <v>0</v>
      </c>
      <c r="AD341" s="228">
        <v>0</v>
      </c>
      <c r="AE341" s="229">
        <v>76313</v>
      </c>
      <c r="AF341" s="230">
        <v>232.66158536585365</v>
      </c>
      <c r="AG341" s="231">
        <v>86.00002830570152</v>
      </c>
      <c r="AH341" s="223">
        <v>193446.07858290678</v>
      </c>
      <c r="AI341" s="224">
        <v>589.77462982593534</v>
      </c>
      <c r="AJ341" s="226">
        <v>86.00002830570152</v>
      </c>
      <c r="AK341" s="232">
        <v>0</v>
      </c>
      <c r="AL341" s="444">
        <v>0.75</v>
      </c>
      <c r="AM341" s="232">
        <v>3422.3856352415755</v>
      </c>
      <c r="AN341" s="232">
        <v>16.682926829268293</v>
      </c>
      <c r="AO341" s="232">
        <v>11608.936339786598</v>
      </c>
      <c r="AP341" s="223">
        <v>15031.321975028173</v>
      </c>
      <c r="AQ341" s="224">
        <v>64.005032650359823</v>
      </c>
      <c r="AR341" s="224">
        <v>0</v>
      </c>
      <c r="AS341" s="233">
        <v>0</v>
      </c>
      <c r="AT341" s="234">
        <v>15031.321975028173</v>
      </c>
      <c r="AU341" s="254"/>
      <c r="AV341" s="221">
        <v>250.18</v>
      </c>
      <c r="AW341" s="221">
        <v>82059.040000000008</v>
      </c>
      <c r="AX341" s="271">
        <v>9.6981450228402329E-5</v>
      </c>
      <c r="AY341" s="298">
        <v>1527.4578410973368</v>
      </c>
      <c r="AZ341" s="213"/>
      <c r="BA341" s="221">
        <v>114.2473404822298</v>
      </c>
      <c r="BB341" s="272">
        <v>1.485352420561862</v>
      </c>
      <c r="BC341" s="221">
        <v>-6.8062130216658163</v>
      </c>
      <c r="BD341" s="272">
        <v>-0.2611247327670641</v>
      </c>
      <c r="BE341" s="221">
        <v>1.0890953898517408</v>
      </c>
      <c r="BF341" s="272">
        <v>2.4612685068016722</v>
      </c>
      <c r="BG341" s="221">
        <v>2230.7276979157791</v>
      </c>
      <c r="BH341" s="272">
        <v>-0.40240542642852201</v>
      </c>
      <c r="BI341" s="221">
        <v>1.021975405256248</v>
      </c>
      <c r="BJ341" s="445">
        <v>0</v>
      </c>
      <c r="BL341" s="412">
        <v>46</v>
      </c>
      <c r="BM341" s="425"/>
      <c r="BN341" s="235">
        <v>330</v>
      </c>
      <c r="BO341" s="302">
        <v>1.75</v>
      </c>
      <c r="BP341" s="232">
        <v>1.75</v>
      </c>
      <c r="BQ341" s="71">
        <v>59492300</v>
      </c>
      <c r="BR341" s="235">
        <v>325</v>
      </c>
      <c r="BS341" s="302">
        <v>1.75</v>
      </c>
      <c r="BT341" s="232">
        <v>1.75</v>
      </c>
      <c r="BU341" s="71">
        <v>64689170</v>
      </c>
      <c r="BV341" s="235">
        <v>321</v>
      </c>
      <c r="BW341" s="302">
        <v>1.75</v>
      </c>
      <c r="BX341" s="232">
        <v>1.75</v>
      </c>
      <c r="BY341" s="71">
        <v>66099250</v>
      </c>
      <c r="BZ341" s="463">
        <v>-4111</v>
      </c>
      <c r="CA341" s="235">
        <v>504887</v>
      </c>
      <c r="CB341" s="235">
        <v>4933</v>
      </c>
      <c r="CC341" s="235">
        <v>-48221</v>
      </c>
      <c r="CD341" s="235">
        <v>0</v>
      </c>
      <c r="CE341" s="235">
        <v>0</v>
      </c>
      <c r="CF341" s="235">
        <v>34209</v>
      </c>
      <c r="CG341" s="235">
        <v>3032</v>
      </c>
      <c r="CH341" s="235">
        <v>-3438</v>
      </c>
      <c r="CI341" s="235">
        <v>-372</v>
      </c>
      <c r="CJ341" s="235">
        <v>0</v>
      </c>
      <c r="CK341" s="235">
        <v>274</v>
      </c>
      <c r="CL341" s="235">
        <v>4947</v>
      </c>
      <c r="CM341" s="235">
        <v>0</v>
      </c>
      <c r="CN341" s="235">
        <v>0</v>
      </c>
      <c r="CO341" s="235">
        <v>0</v>
      </c>
      <c r="CP341" s="235">
        <v>257</v>
      </c>
      <c r="CQ341" s="235">
        <v>625</v>
      </c>
      <c r="CR341" s="235">
        <v>0</v>
      </c>
      <c r="CS341" s="235">
        <v>0</v>
      </c>
      <c r="CT341" s="235">
        <v>0</v>
      </c>
      <c r="CU341" s="235">
        <v>0</v>
      </c>
      <c r="CV341" s="235">
        <v>0</v>
      </c>
      <c r="CW341" s="235">
        <v>497022</v>
      </c>
      <c r="CX341" s="463">
        <v>-6805</v>
      </c>
      <c r="CY341" s="544">
        <v>493616</v>
      </c>
      <c r="CZ341" s="544">
        <v>4690</v>
      </c>
      <c r="DA341" s="544">
        <v>-48737</v>
      </c>
      <c r="DB341" s="544">
        <v>-57</v>
      </c>
      <c r="DC341" s="544">
        <v>0</v>
      </c>
      <c r="DD341" s="544">
        <v>36673</v>
      </c>
      <c r="DE341" s="544">
        <v>2661</v>
      </c>
      <c r="DF341" s="544">
        <v>-8652</v>
      </c>
      <c r="DG341" s="544">
        <v>5892</v>
      </c>
      <c r="DH341" s="544">
        <v>29</v>
      </c>
      <c r="DI341" s="544">
        <v>33</v>
      </c>
      <c r="DJ341" s="544">
        <v>5550</v>
      </c>
      <c r="DK341" s="544">
        <v>0</v>
      </c>
      <c r="DL341" s="544">
        <v>0</v>
      </c>
      <c r="DM341" s="544">
        <v>0</v>
      </c>
      <c r="DN341" s="544">
        <v>58</v>
      </c>
      <c r="DO341" s="544">
        <v>986</v>
      </c>
      <c r="DP341" s="544">
        <v>-8</v>
      </c>
      <c r="DQ341" s="544">
        <v>0</v>
      </c>
      <c r="DR341" s="544">
        <v>0</v>
      </c>
      <c r="DS341" s="544">
        <v>696</v>
      </c>
      <c r="DT341" s="544">
        <v>0</v>
      </c>
      <c r="DU341" s="544">
        <v>486625</v>
      </c>
      <c r="DV341" s="463">
        <v>-6738</v>
      </c>
      <c r="DW341" s="235">
        <v>583650</v>
      </c>
      <c r="DX341" s="235">
        <v>3430</v>
      </c>
      <c r="DY341" s="235">
        <v>-10750</v>
      </c>
      <c r="DZ341" s="235">
        <v>-37</v>
      </c>
      <c r="EA341" s="235">
        <v>-97000</v>
      </c>
      <c r="EB341" s="235">
        <v>49059</v>
      </c>
      <c r="EC341" s="235">
        <v>1848</v>
      </c>
      <c r="ED341" s="235">
        <v>-2986</v>
      </c>
      <c r="EE341" s="235">
        <v>2767</v>
      </c>
      <c r="EF341" s="235">
        <v>58</v>
      </c>
      <c r="EG341" s="235">
        <v>2745</v>
      </c>
      <c r="EH341" s="235">
        <v>2049</v>
      </c>
      <c r="EI341" s="235">
        <v>0</v>
      </c>
      <c r="EJ341" s="235">
        <v>0</v>
      </c>
      <c r="EK341" s="235">
        <v>0</v>
      </c>
      <c r="EL341" s="235">
        <v>-12</v>
      </c>
      <c r="EM341" s="235">
        <v>1209</v>
      </c>
      <c r="EN341" s="235">
        <v>0</v>
      </c>
      <c r="EO341" s="235">
        <v>0</v>
      </c>
      <c r="EP341" s="235">
        <v>0</v>
      </c>
      <c r="EQ341" s="235">
        <v>1563</v>
      </c>
      <c r="ER341" s="235">
        <v>0</v>
      </c>
      <c r="ES341" s="235">
        <v>530855</v>
      </c>
      <c r="ET341" s="254"/>
      <c r="EU341" s="254"/>
      <c r="EV341" s="254"/>
      <c r="EW341" s="254"/>
      <c r="EY341" s="397">
        <v>119.52697628382198</v>
      </c>
      <c r="EZ341" s="434">
        <v>1.5872708375846143</v>
      </c>
      <c r="FA341" s="433">
        <v>-7.8839256259707282</v>
      </c>
      <c r="FB341" s="434">
        <v>-0.1963445927349273</v>
      </c>
      <c r="FC341" s="221">
        <v>1.0523178637307244</v>
      </c>
      <c r="FD341" s="434">
        <v>2.6395640490394765</v>
      </c>
      <c r="FE341" s="221">
        <v>2251.348534421129</v>
      </c>
      <c r="FF341" s="434">
        <v>-0.42026042228621269</v>
      </c>
      <c r="FG341" s="221">
        <v>1.1126876790438442</v>
      </c>
      <c r="FH341" s="434">
        <v>0</v>
      </c>
      <c r="FI341" s="232"/>
      <c r="FJ341" s="393">
        <v>46</v>
      </c>
      <c r="FK341" s="430"/>
      <c r="FL341" s="468">
        <v>0.75614754098360659</v>
      </c>
      <c r="FM341" s="469">
        <v>3701.0961873476754</v>
      </c>
      <c r="FN341" s="473">
        <v>16.819672131147541</v>
      </c>
      <c r="FO341" s="386">
        <v>12259.086431016354</v>
      </c>
      <c r="FQ341" s="236">
        <v>243.05</v>
      </c>
      <c r="FR341" s="387">
        <v>79072.266666666663</v>
      </c>
      <c r="FS341" s="388">
        <v>9.2626121134795761E-5</v>
      </c>
      <c r="FT341" s="389">
        <v>1482.0179381567323</v>
      </c>
      <c r="FV341" s="555">
        <v>0</v>
      </c>
      <c r="FW341" s="416">
        <v>0</v>
      </c>
      <c r="FX341" s="547">
        <v>263</v>
      </c>
      <c r="FY341" s="545">
        <v>340</v>
      </c>
      <c r="FZ341" s="555">
        <v>0</v>
      </c>
    </row>
    <row r="342" spans="1:182" x14ac:dyDescent="0.2">
      <c r="A342" s="65"/>
      <c r="B342" s="213"/>
      <c r="C342" s="237"/>
      <c r="D342" s="237"/>
      <c r="E342" s="237"/>
      <c r="F342" s="237"/>
      <c r="G342" s="237"/>
      <c r="H342" s="238"/>
      <c r="I342" s="238"/>
      <c r="J342" s="237"/>
      <c r="K342" s="239"/>
      <c r="L342" s="240"/>
      <c r="M342" s="237"/>
      <c r="N342" s="237"/>
      <c r="O342" s="237"/>
      <c r="P342" s="237"/>
      <c r="Q342" s="237"/>
      <c r="R342" s="237"/>
      <c r="S342" s="237"/>
      <c r="T342" s="382"/>
      <c r="U342" s="240"/>
      <c r="V342" s="240"/>
      <c r="W342" s="241"/>
      <c r="X342" s="242"/>
      <c r="Y342" s="243"/>
      <c r="Z342" s="241"/>
      <c r="AA342" s="242"/>
      <c r="AB342" s="243"/>
      <c r="AC342" s="244"/>
      <c r="AD342" s="245"/>
      <c r="AE342" s="245"/>
      <c r="AF342" s="244"/>
      <c r="AG342" s="243"/>
      <c r="AH342" s="241"/>
      <c r="AI342" s="242"/>
      <c r="AJ342" s="243"/>
      <c r="AK342" s="247"/>
      <c r="AL342" s="247"/>
      <c r="AM342" s="247"/>
      <c r="AN342" s="247"/>
      <c r="AO342" s="247"/>
      <c r="AP342" s="247"/>
      <c r="AQ342" s="242"/>
      <c r="AR342" s="242"/>
      <c r="AS342" s="248"/>
      <c r="AT342" s="248"/>
      <c r="AU342" s="246"/>
      <c r="AV342" s="249"/>
      <c r="AW342" s="249"/>
      <c r="AX342" s="249"/>
      <c r="AY342" s="249"/>
      <c r="AZ342" s="213"/>
      <c r="BA342" s="247"/>
      <c r="BB342" s="394"/>
      <c r="BC342" s="247"/>
      <c r="BD342" s="394"/>
      <c r="BE342" s="247"/>
      <c r="BF342" s="394"/>
      <c r="BG342" s="247"/>
      <c r="BH342" s="394"/>
      <c r="BI342" s="247"/>
      <c r="BJ342" s="394"/>
      <c r="BL342" s="426"/>
      <c r="BN342" s="413"/>
      <c r="BO342" s="414"/>
      <c r="BP342" s="414"/>
      <c r="BQ342" s="414"/>
      <c r="BR342" s="414"/>
      <c r="BS342" s="414"/>
      <c r="BT342" s="414"/>
      <c r="BU342" s="414"/>
      <c r="BV342" s="414"/>
      <c r="BW342" s="414"/>
      <c r="BX342" s="414"/>
      <c r="BY342" s="414"/>
      <c r="BZ342" s="464"/>
      <c r="CA342" s="414"/>
      <c r="CB342" s="414"/>
      <c r="CC342" s="414"/>
      <c r="CD342" s="414"/>
      <c r="CE342" s="414"/>
      <c r="CF342" s="414"/>
      <c r="CG342" s="414"/>
      <c r="CH342" s="414"/>
      <c r="CI342" s="414"/>
      <c r="CJ342" s="414"/>
      <c r="CK342" s="414"/>
      <c r="CL342" s="414"/>
      <c r="CM342" s="414"/>
      <c r="CN342" s="414"/>
      <c r="CO342" s="414"/>
      <c r="CP342" s="414"/>
      <c r="CQ342" s="414"/>
      <c r="CR342" s="414"/>
      <c r="CS342" s="414"/>
      <c r="CT342" s="414"/>
      <c r="CU342" s="414"/>
      <c r="CV342" s="414"/>
      <c r="CW342" s="414"/>
      <c r="CX342" s="414"/>
      <c r="CY342" s="414"/>
      <c r="CZ342" s="414"/>
      <c r="DA342" s="414"/>
      <c r="DB342" s="414"/>
      <c r="DC342" s="414"/>
      <c r="DD342" s="414"/>
      <c r="DE342" s="414"/>
      <c r="DF342" s="414"/>
      <c r="DG342" s="414"/>
      <c r="DH342" s="414"/>
      <c r="DI342" s="414"/>
      <c r="DJ342" s="414"/>
      <c r="DK342" s="414"/>
      <c r="DL342" s="414"/>
      <c r="DM342" s="414"/>
      <c r="DN342" s="414"/>
      <c r="DO342" s="414"/>
      <c r="DP342" s="414"/>
      <c r="DQ342" s="414"/>
      <c r="DR342" s="414"/>
      <c r="DS342" s="414"/>
      <c r="DT342" s="414"/>
      <c r="DU342" s="414"/>
      <c r="DV342" s="414"/>
      <c r="DW342" s="414"/>
      <c r="DX342" s="414"/>
      <c r="DY342" s="414"/>
      <c r="DZ342" s="414"/>
      <c r="EA342" s="414"/>
      <c r="EB342" s="414"/>
      <c r="EC342" s="414"/>
      <c r="ED342" s="414"/>
      <c r="EE342" s="414"/>
      <c r="EF342" s="414"/>
      <c r="EG342" s="414"/>
      <c r="EH342" s="414"/>
      <c r="EI342" s="414"/>
      <c r="EJ342" s="414"/>
      <c r="EK342" s="414"/>
      <c r="EL342" s="414"/>
      <c r="EM342" s="414"/>
      <c r="EN342" s="414"/>
      <c r="EO342" s="414"/>
      <c r="EP342" s="414"/>
      <c r="EQ342" s="414"/>
      <c r="ER342" s="414"/>
      <c r="ES342" s="415"/>
      <c r="EY342" s="413"/>
      <c r="EZ342" s="414"/>
      <c r="FA342" s="414"/>
      <c r="FB342" s="414"/>
      <c r="FC342" s="414"/>
      <c r="FD342" s="414"/>
      <c r="FE342" s="414"/>
      <c r="FF342" s="414"/>
      <c r="FG342" s="414"/>
      <c r="FH342" s="415"/>
      <c r="FJ342" s="247"/>
      <c r="FK342" s="398"/>
      <c r="FL342" s="247"/>
      <c r="FM342" s="242"/>
      <c r="FN342" s="237"/>
      <c r="FO342" s="243"/>
      <c r="FQ342" s="401"/>
      <c r="FR342" s="402"/>
      <c r="FS342" s="402"/>
      <c r="FT342" s="403"/>
      <c r="FV342" s="556"/>
      <c r="FW342" s="548"/>
      <c r="FX342" s="549"/>
      <c r="FY342" s="550"/>
      <c r="FZ342" s="556"/>
    </row>
    <row r="343" spans="1:182" x14ac:dyDescent="0.2">
      <c r="A343" s="65"/>
      <c r="B343" s="213">
        <f>ROWS(B4:B341)</f>
        <v>338</v>
      </c>
      <c r="C343" s="213"/>
      <c r="D343" s="213" t="s">
        <v>361</v>
      </c>
      <c r="E343" s="213"/>
      <c r="F343" s="220">
        <f>SUM(F4:F342)</f>
        <v>1032103.3333333336</v>
      </c>
      <c r="G343" s="220">
        <f>SUM(G4:G342)</f>
        <v>2508271436.666667</v>
      </c>
      <c r="H343" s="214">
        <v>0</v>
      </c>
      <c r="I343" s="220">
        <f>SUM(I4:I341)</f>
        <v>1565043124.5288231</v>
      </c>
      <c r="J343" s="220">
        <f>SUM(J4:J341)</f>
        <v>255822442.66666701</v>
      </c>
      <c r="K343" s="215">
        <f>SUM(K4:K342)</f>
        <v>67225000</v>
      </c>
      <c r="L343" s="215"/>
      <c r="M343" s="220">
        <f>SUM(M4:M342)</f>
        <v>2511035579.7466364</v>
      </c>
      <c r="N343" s="220">
        <f>SUM(N4:N342)</f>
        <v>250102737.79333335</v>
      </c>
      <c r="O343" s="220"/>
      <c r="P343" s="220">
        <f>SUM(P4:P342)</f>
        <v>2767563255.873301</v>
      </c>
      <c r="Q343" s="221">
        <f>P343/F343</f>
        <v>2681.4788466335417</v>
      </c>
      <c r="R343" s="213"/>
      <c r="S343" s="221">
        <v>100</v>
      </c>
      <c r="T343" s="381">
        <f>(P343+K343)/F343</f>
        <v>2746.6128286960611</v>
      </c>
      <c r="U343" s="222"/>
      <c r="V343" s="222">
        <v>100</v>
      </c>
      <c r="W343" s="223">
        <f>SUM(W4:W341)</f>
        <v>-28692.507930147141</v>
      </c>
      <c r="X343" s="250"/>
      <c r="Y343" s="234"/>
      <c r="Z343" s="223">
        <f>SUM(Z4:Z342)</f>
        <v>30405022</v>
      </c>
      <c r="AA343" s="251"/>
      <c r="AB343" s="252"/>
      <c r="AC343" s="253">
        <f>COUNTIF(AC4:AC341,"&gt;0")</f>
        <v>2</v>
      </c>
      <c r="AD343" s="250">
        <f>SUM(AD4:AD342)</f>
        <v>-31635.415731513651</v>
      </c>
      <c r="AE343" s="250">
        <f>SUM(AE4:AE342)</f>
        <v>30373386.584268484</v>
      </c>
      <c r="AF343" s="254"/>
      <c r="AG343" s="252"/>
      <c r="AH343" s="223">
        <f>SUM(AH3:AH341)</f>
        <v>30344694.076338354</v>
      </c>
      <c r="AI343" s="251"/>
      <c r="AJ343" s="252"/>
      <c r="AK343" s="255">
        <f>SUM(AK4:AK341)</f>
        <v>90844000</v>
      </c>
      <c r="AL343" s="255"/>
      <c r="AM343" s="255">
        <f>SUM(AM4:AM341)</f>
        <v>20939437.396940242</v>
      </c>
      <c r="AN343" s="255"/>
      <c r="AO343" s="255">
        <f>SUM(AO4:AO341)</f>
        <v>20937338.477775235</v>
      </c>
      <c r="AP343" s="255">
        <f>SUM(AP4:AP341)</f>
        <v>39988533.486008435</v>
      </c>
      <c r="AQ343" s="250"/>
      <c r="AR343" s="256">
        <f>COUNTIF(AR4:AR341,"&gt;0")</f>
        <v>4</v>
      </c>
      <c r="AS343" s="257">
        <f>SUM(AS4:AS341)</f>
        <v>-1288185.0964631257</v>
      </c>
      <c r="AT343" s="257">
        <f>SUM(AT4:AT341)</f>
        <v>38700348.389545314</v>
      </c>
      <c r="AU343" s="254"/>
      <c r="AV343" s="235">
        <f>SUM(AV4:AV341)</f>
        <v>180422.80999999991</v>
      </c>
      <c r="AW343" s="250">
        <f>SUM(AW4:AW341)</f>
        <v>846111721.11333215</v>
      </c>
      <c r="AX343" s="271">
        <f>SUM(AX4:AX341)</f>
        <v>0.99997686749467851</v>
      </c>
      <c r="AY343" s="235">
        <f>SUM(AY4:AY341)</f>
        <v>15749635.663041184</v>
      </c>
      <c r="AZ343" s="213"/>
      <c r="BA343" s="255"/>
      <c r="BB343" s="396"/>
      <c r="BC343" s="255"/>
      <c r="BD343" s="396"/>
      <c r="BE343" s="255"/>
      <c r="BF343" s="396"/>
      <c r="BG343" s="255"/>
      <c r="BH343" s="396"/>
      <c r="BI343" s="255"/>
      <c r="BJ343" s="396"/>
      <c r="BL343" s="412">
        <f>SUM(BL4:BL341)</f>
        <v>260497.36000000002</v>
      </c>
      <c r="BM343" s="410"/>
      <c r="BN343" s="416">
        <f>SUM(BN4:BN342)</f>
        <v>1031549</v>
      </c>
      <c r="BO343" s="417"/>
      <c r="BP343" s="417"/>
      <c r="BQ343" s="417">
        <f>SUM(BQ4:BQ342)</f>
        <v>189872018159</v>
      </c>
      <c r="BR343" s="417">
        <f>SUM(BR4:BR342)</f>
        <v>1037447</v>
      </c>
      <c r="BS343" s="417"/>
      <c r="BT343" s="417"/>
      <c r="BU343" s="417">
        <f>SUM(BU4:BU342)</f>
        <v>223354837492</v>
      </c>
      <c r="BV343" s="417">
        <f>SUM(BV4:BV342)</f>
        <v>1042573</v>
      </c>
      <c r="BW343" s="417"/>
      <c r="BX343" s="417"/>
      <c r="BY343" s="417">
        <f>SUM(BY4:BY342)</f>
        <v>228937833987</v>
      </c>
      <c r="BZ343" s="465"/>
      <c r="CA343" s="417"/>
      <c r="CB343" s="417"/>
      <c r="CC343" s="417"/>
      <c r="CD343" s="417"/>
      <c r="CE343" s="417"/>
      <c r="CF343" s="417"/>
      <c r="CG343" s="417"/>
      <c r="CH343" s="417"/>
      <c r="CI343" s="417"/>
      <c r="CJ343" s="417"/>
      <c r="CK343" s="417"/>
      <c r="CL343" s="417"/>
      <c r="CM343" s="417"/>
      <c r="CN343" s="417"/>
      <c r="CO343" s="417"/>
      <c r="CP343" s="417"/>
      <c r="CQ343" s="417"/>
      <c r="CR343" s="417"/>
      <c r="CS343" s="417"/>
      <c r="CT343" s="417"/>
      <c r="CU343" s="417"/>
      <c r="CV343" s="417"/>
      <c r="CW343" s="438">
        <f>SUM(CW4:CW342)</f>
        <v>2487108082</v>
      </c>
      <c r="CX343" s="417"/>
      <c r="CY343" s="417"/>
      <c r="CZ343" s="417"/>
      <c r="DA343" s="417"/>
      <c r="DB343" s="417"/>
      <c r="DC343" s="417"/>
      <c r="DD343" s="417"/>
      <c r="DE343" s="417"/>
      <c r="DF343" s="417"/>
      <c r="DG343" s="417"/>
      <c r="DH343" s="417"/>
      <c r="DI343" s="417"/>
      <c r="DJ343" s="417"/>
      <c r="DK343" s="417"/>
      <c r="DL343" s="417"/>
      <c r="DM343" s="417"/>
      <c r="DN343" s="417"/>
      <c r="DO343" s="417"/>
      <c r="DP343" s="417"/>
      <c r="DQ343" s="417"/>
      <c r="DR343" s="417"/>
      <c r="DS343" s="417"/>
      <c r="DT343" s="417"/>
      <c r="DU343" s="438">
        <f>SUM(DU4:DU342)</f>
        <v>2549941723</v>
      </c>
      <c r="DV343" s="417"/>
      <c r="DW343" s="417"/>
      <c r="DX343" s="417"/>
      <c r="DY343" s="417"/>
      <c r="DZ343" s="417"/>
      <c r="EA343" s="417"/>
      <c r="EB343" s="417"/>
      <c r="EC343" s="417"/>
      <c r="ED343" s="417"/>
      <c r="EE343" s="417"/>
      <c r="EF343" s="417"/>
      <c r="EG343" s="417"/>
      <c r="EH343" s="417"/>
      <c r="EI343" s="417"/>
      <c r="EJ343" s="417"/>
      <c r="EK343" s="417"/>
      <c r="EL343" s="417"/>
      <c r="EM343" s="417"/>
      <c r="EN343" s="417"/>
      <c r="EO343" s="417"/>
      <c r="EP343" s="417"/>
      <c r="EQ343" s="417"/>
      <c r="ER343" s="417"/>
      <c r="ES343" s="437">
        <f>SUM(ES4:ES342)</f>
        <v>2506939732</v>
      </c>
      <c r="ET343" s="71"/>
      <c r="EU343" s="71"/>
      <c r="EV343" s="71"/>
      <c r="EW343" s="71"/>
      <c r="EX343" s="71"/>
      <c r="EY343" s="416"/>
      <c r="EZ343" s="417"/>
      <c r="FA343" s="417"/>
      <c r="FB343" s="417"/>
      <c r="FC343" s="417"/>
      <c r="FD343" s="417"/>
      <c r="FE343" s="417"/>
      <c r="FF343" s="417"/>
      <c r="FG343" s="417"/>
      <c r="FH343" s="418"/>
      <c r="FI343" s="71"/>
      <c r="FJ343" s="397">
        <f>SUM(FJ4:FJ341)</f>
        <v>260775.51000000007</v>
      </c>
      <c r="FK343" s="399"/>
      <c r="FL343" s="476">
        <v>0.5836579413134606</v>
      </c>
      <c r="FM343" s="250">
        <f>SUM(FM4:FM341)</f>
        <v>20924472.462580699</v>
      </c>
      <c r="FN343" s="476">
        <v>12.031227940086016</v>
      </c>
      <c r="FO343" s="234">
        <f>SUM(FO4:FO341)</f>
        <v>20924472.462580726</v>
      </c>
      <c r="FP343" s="71"/>
      <c r="FQ343" s="404"/>
      <c r="FR343" s="405"/>
      <c r="FS343" s="405"/>
      <c r="FT343" s="406">
        <f>SUM(FT4:FT341)</f>
        <v>16000000.000000013</v>
      </c>
      <c r="FV343" s="555">
        <f>SUM(FV4:FV342)</f>
        <v>67225000</v>
      </c>
      <c r="FW343" s="551">
        <f t="shared" ref="FW343:FZ343" si="0">SUM(FW4:FW342)</f>
        <v>0</v>
      </c>
      <c r="FX343" s="547">
        <f t="shared" si="0"/>
        <v>19274815</v>
      </c>
      <c r="FY343" s="545">
        <f t="shared" si="0"/>
        <v>21165284</v>
      </c>
      <c r="FZ343" s="555">
        <f t="shared" si="0"/>
        <v>90844000</v>
      </c>
    </row>
    <row r="344" spans="1:182" ht="13.5" thickBot="1" x14ac:dyDescent="0.25">
      <c r="A344" s="65"/>
      <c r="B344" s="213"/>
      <c r="C344" s="258"/>
      <c r="D344" s="258"/>
      <c r="E344" s="258"/>
      <c r="F344" s="258"/>
      <c r="G344" s="258"/>
      <c r="H344" s="259"/>
      <c r="I344" s="259"/>
      <c r="J344" s="258"/>
      <c r="K344" s="260"/>
      <c r="L344" s="258"/>
      <c r="M344" s="258"/>
      <c r="N344" s="258"/>
      <c r="O344" s="258"/>
      <c r="P344" s="258"/>
      <c r="Q344" s="258"/>
      <c r="R344" s="258"/>
      <c r="S344" s="258"/>
      <c r="T344" s="267"/>
      <c r="U344" s="258"/>
      <c r="V344" s="258"/>
      <c r="W344" s="261">
        <f>SUMIF(W4:W341,"&gt;0")</f>
        <v>113673335.93957479</v>
      </c>
      <c r="X344" s="262"/>
      <c r="Y344" s="263"/>
      <c r="Z344" s="264"/>
      <c r="AA344" s="262"/>
      <c r="AB344" s="263"/>
      <c r="AC344" s="265"/>
      <c r="AD344" s="266"/>
      <c r="AE344" s="266"/>
      <c r="AF344" s="265"/>
      <c r="AG344" s="263"/>
      <c r="AH344" s="264"/>
      <c r="AI344" s="262"/>
      <c r="AJ344" s="263"/>
      <c r="AK344" s="267"/>
      <c r="AL344" s="267"/>
      <c r="AM344" s="267"/>
      <c r="AN344" s="267"/>
      <c r="AO344" s="267"/>
      <c r="AP344" s="267"/>
      <c r="AQ344" s="262"/>
      <c r="AR344" s="262"/>
      <c r="AS344" s="268"/>
      <c r="AT344" s="268"/>
      <c r="AU344" s="246"/>
      <c r="AV344" s="269"/>
      <c r="AW344" s="269"/>
      <c r="AX344" s="269"/>
      <c r="AY344" s="269"/>
      <c r="AZ344" s="213"/>
      <c r="BA344" s="267"/>
      <c r="BB344" s="395"/>
      <c r="BC344" s="267"/>
      <c r="BD344" s="395"/>
      <c r="BE344" s="267"/>
      <c r="BF344" s="395"/>
      <c r="BG344" s="267"/>
      <c r="BH344" s="395"/>
      <c r="BI344" s="267"/>
      <c r="BJ344" s="395"/>
      <c r="BL344" s="411"/>
      <c r="BN344" s="419"/>
      <c r="BO344" s="420"/>
      <c r="BP344" s="420"/>
      <c r="BQ344" s="420"/>
      <c r="BR344" s="420"/>
      <c r="BS344" s="420"/>
      <c r="BT344" s="420"/>
      <c r="BU344" s="420"/>
      <c r="BV344" s="420"/>
      <c r="BW344" s="420"/>
      <c r="BX344" s="420"/>
      <c r="BY344" s="420"/>
      <c r="BZ344" s="466"/>
      <c r="CA344" s="420"/>
      <c r="CB344" s="420"/>
      <c r="CC344" s="420"/>
      <c r="CD344" s="420"/>
      <c r="CE344" s="420"/>
      <c r="CF344" s="420"/>
      <c r="CG344" s="420"/>
      <c r="CH344" s="420"/>
      <c r="CI344" s="420"/>
      <c r="CJ344" s="420"/>
      <c r="CK344" s="420"/>
      <c r="CL344" s="420"/>
      <c r="CM344" s="420"/>
      <c r="CN344" s="420"/>
      <c r="CO344" s="420"/>
      <c r="CP344" s="420"/>
      <c r="CQ344" s="420"/>
      <c r="CR344" s="420"/>
      <c r="CS344" s="420"/>
      <c r="CT344" s="420"/>
      <c r="CU344" s="420"/>
      <c r="CV344" s="420"/>
      <c r="CW344" s="420"/>
      <c r="CX344" s="420"/>
      <c r="CY344" s="420"/>
      <c r="CZ344" s="420"/>
      <c r="DA344" s="420"/>
      <c r="DB344" s="420"/>
      <c r="DC344" s="420"/>
      <c r="DD344" s="420"/>
      <c r="DE344" s="420"/>
      <c r="DF344" s="420"/>
      <c r="DG344" s="420"/>
      <c r="DH344" s="420"/>
      <c r="DI344" s="420"/>
      <c r="DJ344" s="420"/>
      <c r="DK344" s="420"/>
      <c r="DL344" s="420"/>
      <c r="DM344" s="420"/>
      <c r="DN344" s="420"/>
      <c r="DO344" s="420"/>
      <c r="DP344" s="420"/>
      <c r="DQ344" s="420"/>
      <c r="DR344" s="420"/>
      <c r="DS344" s="420"/>
      <c r="DT344" s="420"/>
      <c r="DU344" s="420"/>
      <c r="DV344" s="420"/>
      <c r="DW344" s="420"/>
      <c r="DX344" s="420"/>
      <c r="DY344" s="420"/>
      <c r="DZ344" s="420"/>
      <c r="EA344" s="420"/>
      <c r="EB344" s="420"/>
      <c r="EC344" s="420"/>
      <c r="ED344" s="420"/>
      <c r="EE344" s="420"/>
      <c r="EF344" s="420"/>
      <c r="EG344" s="420"/>
      <c r="EH344" s="420"/>
      <c r="EI344" s="420"/>
      <c r="EJ344" s="420"/>
      <c r="EK344" s="420"/>
      <c r="EL344" s="420"/>
      <c r="EM344" s="420"/>
      <c r="EN344" s="420"/>
      <c r="EO344" s="420"/>
      <c r="EP344" s="420"/>
      <c r="EQ344" s="420"/>
      <c r="ER344" s="420"/>
      <c r="ES344" s="421"/>
      <c r="EY344" s="419"/>
      <c r="EZ344" s="420"/>
      <c r="FA344" s="420"/>
      <c r="FB344" s="420"/>
      <c r="FC344" s="420"/>
      <c r="FD344" s="420"/>
      <c r="FE344" s="420"/>
      <c r="FF344" s="420"/>
      <c r="FG344" s="420"/>
      <c r="FH344" s="421"/>
      <c r="FJ344" s="267"/>
      <c r="FK344" s="400"/>
      <c r="FL344" s="267"/>
      <c r="FM344" s="262"/>
      <c r="FN344" s="258"/>
      <c r="FO344" s="263"/>
      <c r="FQ344" s="407"/>
      <c r="FR344" s="408"/>
      <c r="FS344" s="408"/>
      <c r="FT344" s="409"/>
      <c r="FV344" s="557"/>
      <c r="FW344" s="552"/>
      <c r="FX344" s="546"/>
      <c r="FY344" s="553"/>
      <c r="FZ344" s="557"/>
    </row>
    <row r="345" spans="1:182" ht="13.5" thickTop="1" x14ac:dyDescent="0.2"/>
    <row r="346" spans="1:182" x14ac:dyDescent="0.2">
      <c r="CX346" s="71"/>
      <c r="CY346" s="71"/>
      <c r="CZ346" s="71"/>
      <c r="DA346" s="71"/>
      <c r="DB346" s="71"/>
      <c r="DC346" s="71"/>
      <c r="DD346" s="71"/>
      <c r="DE346" s="71"/>
      <c r="DF346" s="71"/>
      <c r="DG346" s="71"/>
      <c r="DH346" s="71"/>
      <c r="DI346" s="71"/>
      <c r="DJ346" s="71"/>
      <c r="DK346" s="71"/>
      <c r="DL346" s="71"/>
      <c r="DM346" s="71"/>
      <c r="DN346" s="71"/>
      <c r="DO346" s="71"/>
      <c r="DP346" s="71"/>
      <c r="DQ346" s="71"/>
      <c r="DR346" s="71"/>
      <c r="DS346" s="71"/>
      <c r="DT346" s="71"/>
      <c r="DU346" s="71"/>
    </row>
  </sheetData>
  <autoFilter ref="A3:FZ341"/>
  <sortState ref="A4:FV350">
    <sortCondition ref="D4:D350"/>
  </sortState>
  <mergeCells count="21">
    <mergeCell ref="FQ1:FT1"/>
    <mergeCell ref="FQ2:FT2"/>
    <mergeCell ref="FJ2:FK2"/>
    <mergeCell ref="FL1:FO1"/>
    <mergeCell ref="FL2:FO2"/>
    <mergeCell ref="T2:V2"/>
    <mergeCell ref="W2:Y2"/>
    <mergeCell ref="Z2:AB2"/>
    <mergeCell ref="AC2:AG2"/>
    <mergeCell ref="AH2:AJ2"/>
    <mergeCell ref="ET2:EW2"/>
    <mergeCell ref="ES1:ES2"/>
    <mergeCell ref="BV2:BY2"/>
    <mergeCell ref="DV2:ER2"/>
    <mergeCell ref="AP2:AT2"/>
    <mergeCell ref="BN2:BQ2"/>
    <mergeCell ref="BR2:BU2"/>
    <mergeCell ref="CW1:CW2"/>
    <mergeCell ref="DU1:DU2"/>
    <mergeCell ref="BZ2:CV2"/>
    <mergeCell ref="CX2:DT2"/>
  </mergeCells>
  <conditionalFormatting sqref="FH4:FI341 AS4:AS341 AC4:AD341 BJ4:BJ341">
    <cfRule type="cellIs" dxfId="14" priority="20" operator="greaterThan">
      <formula>0</formula>
    </cfRule>
  </conditionalFormatting>
  <conditionalFormatting sqref="AR4:AS341">
    <cfRule type="cellIs" dxfId="13" priority="21" operator="greaterThan">
      <formula>0</formula>
    </cfRule>
  </conditionalFormatting>
  <conditionalFormatting sqref="AG4:AG341">
    <cfRule type="cellIs" dxfId="12" priority="16" operator="lessThan">
      <formula>85.98</formula>
    </cfRule>
    <cfRule type="cellIs" dxfId="11" priority="17" operator="lessThan">
      <formula>85.5</formula>
    </cfRule>
    <cfRule type="cellIs" dxfId="10" priority="18" operator="lessThan">
      <formula>85</formula>
    </cfRule>
  </conditionalFormatting>
  <pageMargins left="0.19685039370078741" right="0.27559055118110237" top="0.6692913385826772" bottom="0.47244094488188981" header="0.51181102362204722" footer="0.19685039370078741"/>
  <pageSetup paperSize="9" scale="10" fitToHeight="10" orientation="landscape" r:id="rId1"/>
  <headerFooter alignWithMargins="0">
    <oddHeader>&amp;L&amp;"Arial,Fett"&amp;22Vollzug 2009&amp;14 Durchschnitt der Jahre (2006/2007/2008)</oddHeader>
    <oddFooter>&amp;L&amp;8&amp;F/&amp;A&amp;C&amp;8- &amp;P / &amp;N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AA150"/>
  <sheetViews>
    <sheetView tabSelected="1" zoomScaleNormal="100" workbookViewId="0">
      <pane ySplit="3" topLeftCell="A4" activePane="bottomLeft" state="frozenSplit"/>
      <selection pane="bottomLeft"/>
    </sheetView>
  </sheetViews>
  <sheetFormatPr baseColWidth="10" defaultColWidth="11.42578125" defaultRowHeight="14.25" x14ac:dyDescent="0.25"/>
  <cols>
    <col min="1" max="1" width="6" style="64" bestFit="1" customWidth="1"/>
    <col min="2" max="2" width="40.5703125" style="6" customWidth="1"/>
    <col min="3" max="3" width="16.85546875" style="6" customWidth="1"/>
    <col min="4" max="10" width="15.7109375" style="6" customWidth="1"/>
    <col min="11" max="11" width="20.5703125" style="6" bestFit="1" customWidth="1"/>
    <col min="12" max="12" width="13.5703125" style="104" hidden="1" customWidth="1"/>
    <col min="13" max="21" width="11.42578125" style="104" hidden="1" customWidth="1"/>
    <col min="22" max="23" width="11.42578125" style="6" customWidth="1"/>
    <col min="24" max="16384" width="11.42578125" style="6"/>
  </cols>
  <sheetData>
    <row r="1" spans="1:13" x14ac:dyDescent="0.25">
      <c r="A1" s="106"/>
      <c r="B1" s="318" t="str">
        <f>IF($B$2="Mötschwil*","*ab 1.01.21 fusioniert mit Hindelbank",IF($B$2="Hindelbank*","*ab 1.01.21 inklusiv mit Mötschwil",IF($B$2="Obersteckholz*","*ab 1.01.21 fusioniert mit Langenthal",IF($B$2="Langenthal*","*ab 1.01.21 inklusiv mit Obersteckholz",IF($B$2="Rümligen*","*ab 1.01.21 fusioniert mit Riggisberg",IF($B$2="Riggisberg*","*ab 1.01.21 inklusiv mit Rümligen",""))))))</f>
        <v/>
      </c>
      <c r="C1" s="4"/>
      <c r="D1" s="5"/>
      <c r="E1" s="5"/>
      <c r="F1" s="4"/>
      <c r="G1" s="4"/>
      <c r="H1" s="4"/>
      <c r="I1" s="4"/>
      <c r="J1" s="4"/>
      <c r="K1" s="371">
        <v>44704</v>
      </c>
      <c r="L1" s="375" t="s">
        <v>579</v>
      </c>
    </row>
    <row r="2" spans="1:13" ht="18.75" customHeight="1" x14ac:dyDescent="0.25">
      <c r="A2" s="106"/>
      <c r="B2" s="1" t="str">
        <f>VLOOKUP('Vollzug 2021_22'!$A$3,'Vollzug 2021_22'!$A$4:$D$341,4,FALSE)</f>
        <v>Aarberg</v>
      </c>
      <c r="C2" s="7"/>
      <c r="D2" s="8"/>
      <c r="E2" s="8"/>
      <c r="F2" s="9"/>
      <c r="G2" s="9"/>
      <c r="H2" s="9"/>
      <c r="I2" s="9"/>
      <c r="J2" s="9"/>
      <c r="K2" s="9"/>
    </row>
    <row r="3" spans="1:13" ht="15" x14ac:dyDescent="0.25">
      <c r="A3" s="106"/>
      <c r="B3" s="318"/>
      <c r="C3" s="10"/>
      <c r="D3" s="13">
        <v>2021</v>
      </c>
      <c r="E3" s="12">
        <f t="shared" ref="E3:J4" si="0">D3+1</f>
        <v>2022</v>
      </c>
      <c r="F3" s="13">
        <f t="shared" si="0"/>
        <v>2023</v>
      </c>
      <c r="G3" s="14">
        <f t="shared" si="0"/>
        <v>2024</v>
      </c>
      <c r="H3" s="14">
        <f t="shared" si="0"/>
        <v>2025</v>
      </c>
      <c r="I3" s="14">
        <f t="shared" si="0"/>
        <v>2026</v>
      </c>
      <c r="J3" s="14">
        <f t="shared" si="0"/>
        <v>2027</v>
      </c>
      <c r="K3" s="14" t="s">
        <v>584</v>
      </c>
    </row>
    <row r="4" spans="1:13" ht="15" x14ac:dyDescent="0.25">
      <c r="A4" s="177">
        <v>1</v>
      </c>
      <c r="B4" s="105" t="s">
        <v>0</v>
      </c>
      <c r="C4" s="11"/>
      <c r="D4" s="12">
        <v>2021</v>
      </c>
      <c r="E4" s="12">
        <f t="shared" si="0"/>
        <v>2022</v>
      </c>
      <c r="F4" s="13">
        <f t="shared" si="0"/>
        <v>2023</v>
      </c>
      <c r="G4" s="14">
        <f t="shared" si="0"/>
        <v>2024</v>
      </c>
      <c r="H4" s="14">
        <f t="shared" si="0"/>
        <v>2025</v>
      </c>
      <c r="I4" s="14">
        <f t="shared" si="0"/>
        <v>2026</v>
      </c>
      <c r="J4" s="14">
        <f t="shared" si="0"/>
        <v>2027</v>
      </c>
      <c r="K4" s="185"/>
    </row>
    <row r="5" spans="1:13" x14ac:dyDescent="0.25">
      <c r="A5" s="23">
        <v>1.01</v>
      </c>
      <c r="B5" s="15" t="s">
        <v>1</v>
      </c>
      <c r="C5" s="16"/>
      <c r="D5" s="72">
        <f>VLOOKUP($B$2,'Vollzug 2021_22'!$D$4:$AZ$345,COLUMNS('Vollzug 2021_22'!$D:F),FALSE)</f>
        <v>4614.333333333333</v>
      </c>
      <c r="E5" s="17">
        <f>(Steuerertrag_HRM2!D3+Steuerertrag_HRM2!E3+Steuerertrag_HRM2!F3)/3</f>
        <v>4603.666666666667</v>
      </c>
      <c r="F5" s="17">
        <f>(Steuerertrag_HRM2!E3+Steuerertrag_HRM2!F3+Steuerertrag_HRM2!G3)/3</f>
        <v>3074.3333333333335</v>
      </c>
      <c r="G5" s="17">
        <f>(Steuerertrag_HRM2!F3+Steuerertrag_HRM2!G3+Steuerertrag_HRM2!H3)/3</f>
        <v>1535.3333333333333</v>
      </c>
      <c r="H5" s="18">
        <f>(Steuerertrag_HRM2!G3+Steuerertrag_HRM2!H3+Steuerertrag_HRM2!I3)/3</f>
        <v>0</v>
      </c>
      <c r="I5" s="18">
        <f>(Steuerertrag_HRM2!H3+Steuerertrag_HRM2!I3+Steuerertrag_HRM2!J3)/3</f>
        <v>0</v>
      </c>
      <c r="J5" s="19">
        <f>(Steuerertrag_HRM2!I3+Steuerertrag_HRM2!J3+Steuerertrag_HRM2!K3)/3</f>
        <v>0</v>
      </c>
      <c r="K5" s="20"/>
    </row>
    <row r="6" spans="1:13" x14ac:dyDescent="0.25">
      <c r="A6" s="23">
        <v>1.02</v>
      </c>
      <c r="B6" s="15" t="s">
        <v>674</v>
      </c>
      <c r="C6" s="16"/>
      <c r="D6" s="72">
        <f>VLOOKUP($B$2,'Vollzug 2021_22'!$D$4:$AZ$345,COLUMNS('Vollzug 2021_22'!$D:G),FALSE)</f>
        <v>10626158.333333334</v>
      </c>
      <c r="E6" s="17">
        <f>(Steuerertrag_HRM2!D46+Steuerertrag_HRM2!E46+Steuerertrag_HRM2!F46)/3</f>
        <v>9239013.333333334</v>
      </c>
      <c r="F6" s="17" t="e">
        <f>(Steuerertrag_HRM2!E46+Steuerertrag_HRM2!F46+Steuerertrag_HRM2!G46)/3</f>
        <v>#DIV/0!</v>
      </c>
      <c r="G6" s="17" t="e">
        <f>(Steuerertrag_HRM2!F46+Steuerertrag_HRM2!G46+Steuerertrag_HRM2!H46)/3</f>
        <v>#DIV/0!</v>
      </c>
      <c r="H6" s="17" t="e">
        <f>(Steuerertrag_HRM2!G46+Steuerertrag_HRM2!H46+Steuerertrag_HRM2!I46)/3</f>
        <v>#DIV/0!</v>
      </c>
      <c r="I6" s="17" t="e">
        <f>(Steuerertrag_HRM2!H46+Steuerertrag_HRM2!I46+Steuerertrag_HRM2!J46)/3</f>
        <v>#DIV/0!</v>
      </c>
      <c r="J6" s="17" t="e">
        <f>(Steuerertrag_HRM2!I46+Steuerertrag_HRM2!J46+Steuerertrag_HRM2!K46)/3</f>
        <v>#DIV/0!</v>
      </c>
      <c r="K6" s="20"/>
      <c r="L6" s="363"/>
    </row>
    <row r="7" spans="1:13" x14ac:dyDescent="0.25">
      <c r="A7" s="23">
        <v>1.03</v>
      </c>
      <c r="B7" s="15" t="s">
        <v>649</v>
      </c>
      <c r="C7" s="16"/>
      <c r="D7" s="72"/>
      <c r="E7" s="17">
        <f>(Steuerertrag_HRM2!D47+Steuerertrag_HRM2!E47+Steuerertrag_HRM2!F47)/3</f>
        <v>1335812</v>
      </c>
      <c r="F7" s="17">
        <f>(Steuerertrag_HRM2!E47+Steuerertrag_HRM2!F47+Steuerertrag_HRM2!G47)/3</f>
        <v>883580</v>
      </c>
      <c r="G7" s="17" t="e">
        <f>(Steuerertrag_HRM2!F47+Steuerertrag_HRM2!G47+Steuerertrag_HRM2!H47)/3</f>
        <v>#DIV/0!</v>
      </c>
      <c r="H7" s="17" t="e">
        <f>(Steuerertrag_HRM2!G47+Steuerertrag_HRM2!H47+Steuerertrag_HRM2!I47)/3</f>
        <v>#DIV/0!</v>
      </c>
      <c r="I7" s="17" t="e">
        <f>(Steuerertrag_HRM2!H47+Steuerertrag_HRM2!I47+Steuerertrag_HRM2!J47)/3</f>
        <v>#DIV/0!</v>
      </c>
      <c r="J7" s="17" t="e">
        <f>(Steuerertrag_HRM2!I47+Steuerertrag_HRM2!J47+Steuerertrag_HRM2!K47)/3</f>
        <v>#DIV/0!</v>
      </c>
      <c r="K7" s="20"/>
    </row>
    <row r="8" spans="1:13" x14ac:dyDescent="0.2">
      <c r="A8" s="23">
        <v>1.04</v>
      </c>
      <c r="B8" s="15" t="s">
        <v>19</v>
      </c>
      <c r="C8" s="16"/>
      <c r="D8" s="72">
        <f>VLOOKUP($B$2,'Vollzug 2021_22'!$D$4:$AZ$345,COLUMNS('Vollzug 2021_22'!$D:K),FALSE)</f>
        <v>0</v>
      </c>
      <c r="E8" s="85">
        <f>Steuerertrag_HRM2!G58</f>
        <v>0</v>
      </c>
      <c r="F8" s="85">
        <f>Steuerertrag_HRM2!H58</f>
        <v>0</v>
      </c>
      <c r="G8" s="85">
        <f>Steuerertrag_HRM2!I58</f>
        <v>0</v>
      </c>
      <c r="H8" s="85">
        <f>Steuerertrag_HRM2!J58</f>
        <v>0</v>
      </c>
      <c r="I8" s="85">
        <f>Steuerertrag_HRM2!K58</f>
        <v>0</v>
      </c>
      <c r="J8" s="85">
        <f>Steuerertrag_HRM2!L58</f>
        <v>0</v>
      </c>
      <c r="K8" s="20"/>
    </row>
    <row r="9" spans="1:13" x14ac:dyDescent="0.25">
      <c r="A9" s="23">
        <v>1.05</v>
      </c>
      <c r="B9" s="15" t="s">
        <v>675</v>
      </c>
      <c r="C9" s="16"/>
      <c r="D9" s="299">
        <f>VLOOKUP($B$2,'Vollzug 2021_22'!$D$4:$AZ$345,COLUMNS('Vollzug 2021_22'!$D:H),FALSE)</f>
        <v>1.5666666666666667</v>
      </c>
      <c r="E9" s="108">
        <f>(Steuerertrag_HRM2!D5+Steuerertrag_HRM2!E5+Steuerertrag_HRM2!F5)/3</f>
        <v>1.55</v>
      </c>
      <c r="F9" s="108">
        <f>(Steuerertrag_HRM2!E5+Steuerertrag_HRM2!F5+Steuerertrag_HRM2!G5)/3</f>
        <v>1.0333333333333334</v>
      </c>
      <c r="G9" s="108">
        <f>(Steuerertrag_HRM2!F5+Steuerertrag_HRM2!G5+Steuerertrag_HRM2!H5)/3</f>
        <v>0.51666666666666672</v>
      </c>
      <c r="H9" s="109">
        <f>(Steuerertrag_HRM2!G5+Steuerertrag_HRM2!H5+Steuerertrag_HRM2!I5)/3</f>
        <v>0</v>
      </c>
      <c r="I9" s="109">
        <f>(Steuerertrag_HRM2!H5+Steuerertrag_HRM2!I5+Steuerertrag_HRM2!J5)/3</f>
        <v>0</v>
      </c>
      <c r="J9" s="109">
        <f>(Steuerertrag_HRM2!I5+Steuerertrag_HRM2!J5+Steuerertrag_HRM2!K5)/3</f>
        <v>0</v>
      </c>
      <c r="K9" s="20"/>
    </row>
    <row r="10" spans="1:13" x14ac:dyDescent="0.25">
      <c r="A10" s="23">
        <v>1.06</v>
      </c>
      <c r="B10" s="15" t="s">
        <v>647</v>
      </c>
      <c r="C10" s="16"/>
      <c r="D10" s="299"/>
      <c r="E10" s="108">
        <f>(Steuerertrag_HRM2!D5+Steuerertrag_HRM2!E5+Steuerertrag_HRM2!F6)/3</f>
        <v>1.55</v>
      </c>
      <c r="F10" s="108">
        <f>(Steuerertrag_HRM2!E5+Steuerertrag_HRM2!F5+Steuerertrag_HRM2!G6)/3</f>
        <v>1.0333333333333334</v>
      </c>
      <c r="G10" s="108">
        <f>(Steuerertrag_HRM2!F5+Steuerertrag_HRM2!G6+Steuerertrag_HRM2!H6)/3</f>
        <v>0.51666666666666672</v>
      </c>
      <c r="H10" s="109">
        <f>(Steuerertrag_HRM2!G6+Steuerertrag_HRM2!H6+Steuerertrag_HRM2!I6)/3</f>
        <v>0</v>
      </c>
      <c r="I10" s="109">
        <f>(Steuerertrag_HRM2!H6+Steuerertrag_HRM2!I6+Steuerertrag_HRM2!J6)/3</f>
        <v>0</v>
      </c>
      <c r="J10" s="109">
        <f>(Steuerertrag_HRM2!I6+Steuerertrag_HRM2!J6+Steuerertrag_HRM2!K6)/3</f>
        <v>0</v>
      </c>
      <c r="K10" s="20"/>
    </row>
    <row r="11" spans="1:13" x14ac:dyDescent="0.25">
      <c r="A11" s="23">
        <v>1.07</v>
      </c>
      <c r="B11" s="15" t="s">
        <v>676</v>
      </c>
      <c r="C11" s="16"/>
      <c r="D11" s="74">
        <f>VLOOKUP($B$2,'Vollzug 2021_22'!$D$4:$AZ$345,COLUMNS('Vollzug 2021_22'!$D:L),FALSE)</f>
        <v>1.65</v>
      </c>
      <c r="E11" s="110">
        <v>1.65</v>
      </c>
      <c r="F11" s="110">
        <v>1.65</v>
      </c>
      <c r="G11" s="110">
        <v>1.65</v>
      </c>
      <c r="H11" s="111">
        <v>1.65</v>
      </c>
      <c r="I11" s="111">
        <v>1.65</v>
      </c>
      <c r="J11" s="111">
        <v>1.65</v>
      </c>
      <c r="K11" s="20"/>
    </row>
    <row r="12" spans="1:13" x14ac:dyDescent="0.25">
      <c r="A12" s="23">
        <v>1.08</v>
      </c>
      <c r="B12" s="15" t="s">
        <v>648</v>
      </c>
      <c r="C12" s="16"/>
      <c r="D12" s="74"/>
      <c r="E12" s="110">
        <v>1.65</v>
      </c>
      <c r="F12" s="110">
        <v>1.65</v>
      </c>
      <c r="G12" s="110">
        <v>1.65</v>
      </c>
      <c r="H12" s="111">
        <v>1.65</v>
      </c>
      <c r="I12" s="111">
        <v>1.65</v>
      </c>
      <c r="J12" s="111">
        <v>1.65</v>
      </c>
      <c r="K12" s="20"/>
    </row>
    <row r="13" spans="1:13" x14ac:dyDescent="0.25">
      <c r="A13" s="23">
        <v>1.0900000000000001</v>
      </c>
      <c r="B13" s="15" t="s">
        <v>372</v>
      </c>
      <c r="C13" s="16"/>
      <c r="D13" s="73">
        <f>IF(VLOOKUP($B$2,'Vollzug 2021_22'!$D$4:$AZ$345,COLUMNS('Vollzug 2021_22'!$D:F),FALSE)="-","-",1.25)</f>
        <v>1.25</v>
      </c>
      <c r="E13" s="110">
        <v>1.25</v>
      </c>
      <c r="F13" s="110">
        <v>1.25</v>
      </c>
      <c r="G13" s="110">
        <v>1.25</v>
      </c>
      <c r="H13" s="111">
        <v>1.25</v>
      </c>
      <c r="I13" s="111">
        <v>1.25</v>
      </c>
      <c r="J13" s="111">
        <v>1.25</v>
      </c>
      <c r="K13" s="20"/>
      <c r="M13" s="477"/>
    </row>
    <row r="14" spans="1:13" x14ac:dyDescent="0.25">
      <c r="A14" s="23">
        <v>1.1000000000000001</v>
      </c>
      <c r="B14" s="15" t="s">
        <v>677</v>
      </c>
      <c r="C14" s="16"/>
      <c r="D14" s="72">
        <f>VLOOKUP($B$2,'Vollzug 2021_22'!$D$4:$AZ$345,COLUMNS('Vollzug 2021_22'!$D:M),FALSE)</f>
        <v>11194917.981854839</v>
      </c>
      <c r="E14" s="17">
        <f>((((Steuerertrag_HRM2!D46-E8)/Steuerertrag_HRM2!D5)*1.65)+(((Steuerertrag_HRM2!E46-E8)/Steuerertrag_HRM2!E5)*1.65)+(((Steuerertrag_HRM2!F46-E8)/Steuerertrag_HRM2!F5)*1.65))/3</f>
        <v>9835078.7096774187</v>
      </c>
      <c r="F14" s="17" t="e">
        <f>((((Steuerertrag_HRM2!E46-F8)/Steuerertrag_HRM2!E5)*1.65)+(((Steuerertrag_HRM2!F46-F8)/Steuerertrag_HRM2!F5)*1.65)+(((Steuerertrag_HRM2!G46-F8)/Steuerertrag_HRM2!G5)*1.65))/3</f>
        <v>#DIV/0!</v>
      </c>
      <c r="G14" s="17" t="e">
        <f>((((Steuerertrag_HRM2!F46-G8)/Steuerertrag_HRM2!F5)*G11)+(((Steuerertrag_HRM2!G46-G8)/Steuerertrag_HRM2!G5)*G11)+(((Steuerertrag_HRM2!H46-G8)/Steuerertrag_HRM2!H5)*G11))/3</f>
        <v>#DIV/0!</v>
      </c>
      <c r="H14" s="17" t="e">
        <f>((((Steuerertrag_HRM2!G46-H8)/Steuerertrag_HRM2!G5)*H11)+(((Steuerertrag_HRM2!H46-H8)/Steuerertrag_HRM2!H5)*H11)+(((Steuerertrag_HRM2!I46-H8)/Steuerertrag_HRM2!I5)*H11))/3</f>
        <v>#DIV/0!</v>
      </c>
      <c r="I14" s="17" t="e">
        <f>((((Steuerertrag_HRM2!H46-I8)/Steuerertrag_HRM2!H5)*I11)+(((Steuerertrag_HRM2!I46-I8)/Steuerertrag_HRM2!I5)*I11)+(((Steuerertrag_HRM2!J46-I8)/Steuerertrag_HRM2!J5)*I11))/3</f>
        <v>#DIV/0!</v>
      </c>
      <c r="J14" s="17" t="e">
        <f>((((Steuerertrag_HRM2!I46-J8)/Steuerertrag_HRM2!I5)*J11)+(((Steuerertrag_HRM2!J46-J8)/Steuerertrag_HRM2!J5)*J11)+(((Steuerertrag_HRM2!K46-J8)/Steuerertrag_HRM2!K5)*J11))/3</f>
        <v>#DIV/0!</v>
      </c>
      <c r="K14" s="20"/>
    </row>
    <row r="15" spans="1:13" x14ac:dyDescent="0.25">
      <c r="A15" s="23">
        <v>1.1100000000000001</v>
      </c>
      <c r="B15" s="15" t="s">
        <v>654</v>
      </c>
      <c r="C15" s="16"/>
      <c r="D15" s="72"/>
      <c r="E15" s="112">
        <f>((((Steuerertrag_HRM2!D47)/Steuerertrag_HRM2!D6)*E12)+(((Steuerertrag_HRM2!E47)/Steuerertrag_HRM2!E6)*E12)+(((Steuerertrag_HRM2!F47)/Steuerertrag_HRM2!F6)*E12))/3</f>
        <v>1421993.4193548386</v>
      </c>
      <c r="F15" s="112" t="e">
        <f>((((Steuerertrag_HRM2!E47)/Steuerertrag_HRM2!E6)*F12)+(((Steuerertrag_HRM2!F47)/Steuerertrag_HRM2!F6)*F12)+(((Steuerertrag_HRM2!G47)/Steuerertrag_HRM2!G6)*F12))/3</f>
        <v>#DIV/0!</v>
      </c>
      <c r="G15" s="112" t="e">
        <f>((((Steuerertrag_HRM2!F47)/Steuerertrag_HRM2!F6)*G12)+(((Steuerertrag_HRM2!G47)/Steuerertrag_HRM2!G6)*G12)+(((Steuerertrag_HRM2!H47)/Steuerertrag_HRM2!H6)*G12))/3</f>
        <v>#DIV/0!</v>
      </c>
      <c r="H15" s="112" t="e">
        <f>((((Steuerertrag_HRM2!G47)/Steuerertrag_HRM2!G6)*H12)+(((Steuerertrag_HRM2!H47)/Steuerertrag_HRM2!H6)*H12)+(((Steuerertrag_HRM2!I47)/Steuerertrag_HRM2!I6)*H12))/3</f>
        <v>#DIV/0!</v>
      </c>
      <c r="I15" s="112" t="e">
        <f>((((Steuerertrag_HRM2!H47)/Steuerertrag_HRM2!H6)*I12)+(((Steuerertrag_HRM2!I47)/Steuerertrag_HRM2!I6)*I12)+(((Steuerertrag_HRM2!J47)/Steuerertrag_HRM2!J6)*I12))/3</f>
        <v>#DIV/0!</v>
      </c>
      <c r="J15" s="112" t="e">
        <f>((((Steuerertrag_HRM2!I47)/Steuerertrag_HRM2!I6)*J12)+(((Steuerertrag_HRM2!J47)/Steuerertrag_HRM2!J6)*J12)+(((Steuerertrag_HRM2!K47)/Steuerertrag_HRM2!K6)*J12))/3</f>
        <v>#DIV/0!</v>
      </c>
      <c r="K15" s="20"/>
      <c r="L15" s="363"/>
    </row>
    <row r="16" spans="1:13" ht="14.25" customHeight="1" x14ac:dyDescent="0.2">
      <c r="A16" s="23">
        <v>1.1200000000000001</v>
      </c>
      <c r="B16" s="15" t="s">
        <v>2</v>
      </c>
      <c r="C16" s="16"/>
      <c r="D16" s="72">
        <f>VLOOKUP($B$2,'Vollzug 2021_22'!$D$4:$AZ$345,COLUMNS('Vollzug 2021_22'!$D:N),FALSE)</f>
        <v>1216091.0866666667</v>
      </c>
      <c r="E16" s="86">
        <f>(((Steuerertrag_HRM2!D60*1.25)+(Steuerertrag_HRM2!E60*1.25)+(Steuerertrag_HRM2!F60*1.25))/1000)/3</f>
        <v>1260278.9808333332</v>
      </c>
      <c r="F16" s="86">
        <f>(((Steuerertrag_HRM2!E60*1.25)+(Steuerertrag_HRM2!F60*1.25)+(Steuerertrag_HRM2!G60*1.25))/1000)/3</f>
        <v>867174.93333333323</v>
      </c>
      <c r="G16" s="86">
        <f>(((Steuerertrag_HRM2!F60*1.25)+(Steuerertrag_HRM2!G60*1.25)+(Steuerertrag_HRM2!H60*1.25))/1000)/3</f>
        <v>434031.8208333333</v>
      </c>
      <c r="H16" s="86">
        <f>(((Steuerertrag_HRM2!G60*1.25)+(Steuerertrag_HRM2!H60*1.25)+(Steuerertrag_HRM2!I60*1.25))/1000)/3</f>
        <v>0</v>
      </c>
      <c r="I16" s="86">
        <f>(((Steuerertrag_HRM2!H60*1.25)+(Steuerertrag_HRM2!I60*1.25)+(Steuerertrag_HRM2!J60*1.25))/1000)/3</f>
        <v>0</v>
      </c>
      <c r="J16" s="86">
        <f>(((Steuerertrag_HRM2!I60*1.25)+(Steuerertrag_HRM2!J60*1.25)+(Steuerertrag_HRM2!K60*1.25))/1000)/3</f>
        <v>0</v>
      </c>
      <c r="K16" s="20"/>
      <c r="L16" s="362"/>
    </row>
    <row r="17" spans="1:21" ht="14.25" customHeight="1" x14ac:dyDescent="0.2">
      <c r="A17" s="23">
        <v>1.1299999999999999</v>
      </c>
      <c r="B17" s="15" t="s">
        <v>642</v>
      </c>
      <c r="C17" s="16"/>
      <c r="D17" s="72">
        <f>VLOOKUP($B$2,'Vollzug 2021_22'!$D$4:$AZ$345,COLUMNS('Vollzug 2021_22'!$D:O),FALSE)</f>
        <v>19158.333333333332</v>
      </c>
      <c r="E17" s="86">
        <f>(Steuerertrag_HRM2!D56+Steuerertrag_HRM2!E56+Steuerertrag_HRM2!F56)/3</f>
        <v>38255.666666666664</v>
      </c>
      <c r="F17" s="86">
        <f>(Steuerertrag_HRM2!E56+Steuerertrag_HRM2!F56+Steuerertrag_HRM2!G56)/3</f>
        <v>38255.666666666664</v>
      </c>
      <c r="G17" s="86">
        <f>(Steuerertrag_HRM2!F56+Steuerertrag_HRM2!G56+Steuerertrag_HRM2!H56)/3</f>
        <v>19097.333333333332</v>
      </c>
      <c r="H17" s="86">
        <f>(Steuerertrag_HRM2!G56+Steuerertrag_HRM2!H56+Steuerertrag_HRM2!I56)/3</f>
        <v>0</v>
      </c>
      <c r="I17" s="86">
        <f>(Steuerertrag_HRM2!H56+Steuerertrag_HRM2!I56+Steuerertrag_HRM2!J56)/3</f>
        <v>0</v>
      </c>
      <c r="J17" s="86">
        <f>(Steuerertrag_HRM2!I56+Steuerertrag_HRM2!J56+Steuerertrag_HRM2!K56)/3</f>
        <v>0</v>
      </c>
      <c r="K17" s="20"/>
      <c r="L17" s="362"/>
    </row>
    <row r="18" spans="1:21" x14ac:dyDescent="0.25">
      <c r="A18" s="23">
        <v>1.1399999999999999</v>
      </c>
      <c r="B18" s="15" t="s">
        <v>657</v>
      </c>
      <c r="C18" s="16"/>
      <c r="D18" s="72">
        <f>VLOOKUP($B$2,'Vollzug 2021_22'!$D$4:$AZ$345,COLUMNS('Vollzug 2021_22'!$D:P),FALSE)</f>
        <v>12430167.401854837</v>
      </c>
      <c r="E18" s="112">
        <f t="shared" ref="E18:J18" si="1">E14+E15+E16+E17</f>
        <v>12555606.776532257</v>
      </c>
      <c r="F18" s="112" t="e">
        <f t="shared" si="1"/>
        <v>#DIV/0!</v>
      </c>
      <c r="G18" s="112" t="e">
        <f t="shared" si="1"/>
        <v>#DIV/0!</v>
      </c>
      <c r="H18" s="112" t="e">
        <f t="shared" si="1"/>
        <v>#DIV/0!</v>
      </c>
      <c r="I18" s="112" t="e">
        <f t="shared" si="1"/>
        <v>#DIV/0!</v>
      </c>
      <c r="J18" s="112" t="e">
        <f t="shared" si="1"/>
        <v>#DIV/0!</v>
      </c>
      <c r="K18" s="20"/>
      <c r="L18" s="366"/>
    </row>
    <row r="19" spans="1:21" x14ac:dyDescent="0.25">
      <c r="A19" s="23">
        <v>1.1499999999999999</v>
      </c>
      <c r="B19" s="15" t="s">
        <v>3</v>
      </c>
      <c r="C19" s="16"/>
      <c r="D19" s="74">
        <f>VLOOKUP($B$2,'Vollzug 2021_22'!$D$4:$AZ$345,COLUMNS('Vollzug 2021_22'!$D:Q),FALSE)</f>
        <v>2693.8165286111762</v>
      </c>
      <c r="E19" s="113">
        <f t="shared" ref="E19:J19" si="2">E18/E5</f>
        <v>2727.305794627237</v>
      </c>
      <c r="F19" s="113" t="e">
        <f t="shared" si="2"/>
        <v>#DIV/0!</v>
      </c>
      <c r="G19" s="113" t="e">
        <f t="shared" si="2"/>
        <v>#DIV/0!</v>
      </c>
      <c r="H19" s="113" t="e">
        <f t="shared" si="2"/>
        <v>#DIV/0!</v>
      </c>
      <c r="I19" s="113" t="e">
        <f t="shared" si="2"/>
        <v>#DIV/0!</v>
      </c>
      <c r="J19" s="113" t="e">
        <f t="shared" si="2"/>
        <v>#DIV/0!</v>
      </c>
      <c r="K19" s="20"/>
    </row>
    <row r="20" spans="1:21" x14ac:dyDescent="0.25">
      <c r="A20" s="23">
        <v>1.1599999999999999</v>
      </c>
      <c r="B20" s="15" t="s">
        <v>4</v>
      </c>
      <c r="C20" s="16"/>
      <c r="D20" s="74">
        <f>VLOOKUP($B$2,'Vollzug 2021_22'!$D$4:$AZ$345,COLUMNS('Vollzug 2021_22'!$D:R),FALSE)</f>
        <v>2681.4037114060652</v>
      </c>
      <c r="E20" s="431">
        <f>'Vollzug 2021_22'!EW4</f>
        <v>2701.5963080130587</v>
      </c>
      <c r="F20" s="564">
        <v>2738</v>
      </c>
      <c r="G20" s="564">
        <v>2751</v>
      </c>
      <c r="H20" s="564">
        <v>2807</v>
      </c>
      <c r="I20" s="564">
        <v>2859</v>
      </c>
      <c r="J20" s="564">
        <v>2899</v>
      </c>
      <c r="K20" s="20"/>
    </row>
    <row r="21" spans="1:21" x14ac:dyDescent="0.2">
      <c r="A21" s="23">
        <v>1.17</v>
      </c>
      <c r="B21" s="15" t="s">
        <v>5</v>
      </c>
      <c r="C21" s="16"/>
      <c r="D21" s="74">
        <f>VLOOKUP($B$2,'Vollzug 2021_22'!$D$4:$AZ$345,COLUMNS('Vollzug 2021_22'!$D:S),FALSE)</f>
        <v>100.46292235489605</v>
      </c>
      <c r="E21" s="89">
        <f t="shared" ref="E21:J21" si="3">E19/E20*100</f>
        <v>100.9516405740533</v>
      </c>
      <c r="F21" s="89" t="e">
        <f t="shared" si="3"/>
        <v>#DIV/0!</v>
      </c>
      <c r="G21" s="89" t="e">
        <f t="shared" si="3"/>
        <v>#DIV/0!</v>
      </c>
      <c r="H21" s="89" t="e">
        <f t="shared" si="3"/>
        <v>#DIV/0!</v>
      </c>
      <c r="I21" s="89" t="e">
        <f t="shared" si="3"/>
        <v>#DIV/0!</v>
      </c>
      <c r="J21" s="89" t="e">
        <f t="shared" si="3"/>
        <v>#DIV/0!</v>
      </c>
      <c r="K21" s="20"/>
      <c r="M21" s="363"/>
    </row>
    <row r="22" spans="1:21" ht="15" customHeight="1" x14ac:dyDescent="0.25">
      <c r="A22" s="23">
        <v>1.18</v>
      </c>
      <c r="B22" s="24" t="s">
        <v>6</v>
      </c>
      <c r="C22" s="25">
        <v>0.37</v>
      </c>
      <c r="D22" s="92">
        <f>VLOOKUP($B$2,'Vollzug 2021_22'!$D$4:$AZ$345,COLUMNS('Vollzug 2021_22'!$D:W),FALSE)</f>
        <v>-21192.444190343478</v>
      </c>
      <c r="E22" s="320">
        <f t="shared" ref="E22:J22" si="4">(100-E21)*$C$22*E20*E5/100</f>
        <v>-43792.425420837935</v>
      </c>
      <c r="F22" s="114" t="e">
        <f t="shared" si="4"/>
        <v>#DIV/0!</v>
      </c>
      <c r="G22" s="114" t="e">
        <f t="shared" si="4"/>
        <v>#DIV/0!</v>
      </c>
      <c r="H22" s="114" t="e">
        <f t="shared" si="4"/>
        <v>#DIV/0!</v>
      </c>
      <c r="I22" s="114" t="e">
        <f t="shared" si="4"/>
        <v>#DIV/0!</v>
      </c>
      <c r="J22" s="114" t="e">
        <f t="shared" si="4"/>
        <v>#DIV/0!</v>
      </c>
      <c r="K22" s="57" t="s">
        <v>583</v>
      </c>
    </row>
    <row r="23" spans="1:21" ht="15" customHeight="1" x14ac:dyDescent="0.25">
      <c r="A23" s="23">
        <v>1.19</v>
      </c>
      <c r="B23" s="15" t="s">
        <v>20</v>
      </c>
      <c r="C23" s="16"/>
      <c r="D23" s="74">
        <f>VLOOKUP($B$2,'Vollzug 2021_22'!$D$4:$AZ$345,COLUMNS('Vollzug 2021_22'!$D:Y),FALSE)</f>
        <v>100.29164108358452</v>
      </c>
      <c r="E23" s="113">
        <f t="shared" ref="E23:J23" si="5">(E18+E22)/E5*100/E20</f>
        <v>100.59953356165359</v>
      </c>
      <c r="F23" s="113" t="e">
        <f t="shared" si="5"/>
        <v>#DIV/0!</v>
      </c>
      <c r="G23" s="113" t="e">
        <f t="shared" si="5"/>
        <v>#DIV/0!</v>
      </c>
      <c r="H23" s="113" t="e">
        <f t="shared" si="5"/>
        <v>#DIV/0!</v>
      </c>
      <c r="I23" s="113" t="e">
        <f t="shared" si="5"/>
        <v>#DIV/0!</v>
      </c>
      <c r="J23" s="113" t="e">
        <f t="shared" si="5"/>
        <v>#DIV/0!</v>
      </c>
      <c r="K23" s="20"/>
      <c r="M23" s="367" t="s">
        <v>373</v>
      </c>
      <c r="N23" s="367" t="s">
        <v>22</v>
      </c>
      <c r="O23" s="367" t="s">
        <v>374</v>
      </c>
      <c r="P23" s="367" t="s">
        <v>22</v>
      </c>
      <c r="Q23" s="367" t="s">
        <v>375</v>
      </c>
      <c r="R23" s="367" t="s">
        <v>22</v>
      </c>
      <c r="S23" s="367" t="s">
        <v>376</v>
      </c>
      <c r="T23" s="367" t="s">
        <v>22</v>
      </c>
      <c r="U23" s="368" t="s">
        <v>377</v>
      </c>
    </row>
    <row r="24" spans="1:21" ht="15" customHeight="1" x14ac:dyDescent="0.25">
      <c r="A24" s="23">
        <v>1.2</v>
      </c>
      <c r="B24" s="24" t="s">
        <v>390</v>
      </c>
      <c r="C24" s="25">
        <v>0.86</v>
      </c>
      <c r="D24" s="92">
        <f>VLOOKUP($B$2,'Vollzug 2021_22'!$D$4:$AZ$345,COLUMNS('Vollzug 2021_22'!$D:Z),FALSE)</f>
        <v>0</v>
      </c>
      <c r="E24" s="320">
        <f t="shared" ref="E24:J24" si="6">ROUND(IF(((E20*$C$24)-(E19+((E22)/E5)))*E5*-1&lt;0,(((E20*$C$24)-(E19+((E22)/E5)))*E5),0),0)</f>
        <v>0</v>
      </c>
      <c r="F24" s="114" t="e">
        <f t="shared" si="6"/>
        <v>#DIV/0!</v>
      </c>
      <c r="G24" s="114" t="e">
        <f t="shared" si="6"/>
        <v>#DIV/0!</v>
      </c>
      <c r="H24" s="114" t="e">
        <f t="shared" si="6"/>
        <v>#DIV/0!</v>
      </c>
      <c r="I24" s="114" t="e">
        <f t="shared" si="6"/>
        <v>#DIV/0!</v>
      </c>
      <c r="J24" s="114" t="e">
        <f t="shared" si="6"/>
        <v>#DIV/0!</v>
      </c>
      <c r="K24" s="20"/>
      <c r="M24" s="460" t="s">
        <v>707</v>
      </c>
      <c r="N24" s="460"/>
      <c r="O24" s="460" t="str">
        <f>M24</f>
        <v>(19/20/20)</v>
      </c>
      <c r="P24" s="460"/>
      <c r="Q24" s="460" t="str">
        <f>M24</f>
        <v>(19/20/20)</v>
      </c>
      <c r="R24" s="460"/>
      <c r="S24" s="460" t="str">
        <f>M24</f>
        <v>(19/20/20)</v>
      </c>
    </row>
    <row r="25" spans="1:21" x14ac:dyDescent="0.2">
      <c r="A25" s="23">
        <v>1.21</v>
      </c>
      <c r="B25" s="15" t="s">
        <v>23</v>
      </c>
      <c r="C25" s="16"/>
      <c r="D25" s="74">
        <f>VLOOKUP($B$2,'Vollzug 2021_22'!$D$4:$EW$345,COLUMNS('Vollzug 2021_22'!$D:BG),FALSE)</f>
        <v>2965.3894247881331</v>
      </c>
      <c r="E25" s="383">
        <f>VLOOKUP($B$2,'Vollzug 2021_22'!$D$4:$GE$345,COLUMNS('Vollzug 2021_22'!$D:FE),FALSE)</f>
        <v>3145.6937569130782</v>
      </c>
      <c r="F25" s="384"/>
      <c r="G25" s="384"/>
      <c r="H25" s="384"/>
      <c r="I25" s="384"/>
      <c r="J25" s="384"/>
      <c r="K25" s="20"/>
      <c r="L25" s="344" t="s">
        <v>378</v>
      </c>
      <c r="M25" s="344">
        <v>3725.8035043893169</v>
      </c>
      <c r="N25" s="344">
        <v>-7.6089693388880921E-16</v>
      </c>
      <c r="O25" s="344">
        <v>52.172287065492043</v>
      </c>
      <c r="P25" s="344">
        <v>-1.3348132592664141E-16</v>
      </c>
      <c r="Q25" s="344">
        <v>-5.081380194473641</v>
      </c>
      <c r="R25" s="344">
        <v>1.5273778297357924E-17</v>
      </c>
      <c r="S25" s="344">
        <v>-1.019245856302026E-2</v>
      </c>
      <c r="T25" s="344">
        <v>-3.613151855288971E-18</v>
      </c>
      <c r="U25" s="344">
        <v>1.3582166292381722E-16</v>
      </c>
    </row>
    <row r="26" spans="1:21" x14ac:dyDescent="0.2">
      <c r="A26" s="23">
        <v>1.22</v>
      </c>
      <c r="B26" s="15" t="s">
        <v>392</v>
      </c>
      <c r="C26" s="16"/>
      <c r="D26" s="74">
        <f>VLOOKUP($B$2,'Vollzug 2021_22'!$D$4:$EW$345,COLUMNS('Vollzug 2021_22'!$D:BH),FALSE)</f>
        <v>-0.19223042702785897</v>
      </c>
      <c r="E26" s="21">
        <f>IF(E25="---","---",(E25-$M$25)/$M$28)</f>
        <v>-0.1653473130155832</v>
      </c>
      <c r="F26" s="21" t="str">
        <f>IF(F25="","---",(F25-$M$25)/$M$28)</f>
        <v>---</v>
      </c>
      <c r="G26" s="21" t="str">
        <f>IF(G25="","---",(G25-$M$25)/$M$28)</f>
        <v>---</v>
      </c>
      <c r="H26" s="21" t="str">
        <f>IF(H25="","---",(H25-$M$25)/$M$28)</f>
        <v>---</v>
      </c>
      <c r="I26" s="21" t="str">
        <f>IF(I25="","---",(I25-$M$25)/$M$28)</f>
        <v>---</v>
      </c>
      <c r="J26" s="21" t="str">
        <f>IF(J25="","---",(J25-$M$25)/$M$28)</f>
        <v>---</v>
      </c>
      <c r="K26" s="20"/>
      <c r="L26" s="345" t="s">
        <v>379</v>
      </c>
      <c r="M26" s="344">
        <v>205.15153695086306</v>
      </c>
      <c r="N26" s="344">
        <v>-1.0034831261007537</v>
      </c>
      <c r="O26" s="344">
        <v>1.2128535196651298</v>
      </c>
      <c r="P26" s="344">
        <v>-1.2009026202307782</v>
      </c>
      <c r="Q26" s="344">
        <v>-144.25373137645343</v>
      </c>
      <c r="R26" s="344">
        <v>-9.7503285069641166</v>
      </c>
      <c r="S26" s="344">
        <v>-1.8605606333272513</v>
      </c>
      <c r="T26" s="344">
        <v>-4.5968168112009824</v>
      </c>
      <c r="U26" s="344">
        <v>-3.8759455910648715</v>
      </c>
    </row>
    <row r="27" spans="1:21" x14ac:dyDescent="0.2">
      <c r="A27" s="23">
        <v>1.23</v>
      </c>
      <c r="B27" s="15" t="s">
        <v>24</v>
      </c>
      <c r="C27" s="16"/>
      <c r="D27" s="74">
        <f>VLOOKUP($B$2,'Vollzug 2021_22'!$D$4:$EW$345,COLUMNS('Vollzug 2021_22'!$D:BA),FALSE)</f>
        <v>6.3943378328161247</v>
      </c>
      <c r="E27" s="383">
        <f>VLOOKUP($B$2,'Vollzug 2021_22'!$D$4:$GE$345,COLUMNS('Vollzug 2021_22'!$D:EY),FALSE)</f>
        <v>6.2293084770659108</v>
      </c>
      <c r="F27" s="384"/>
      <c r="G27" s="384"/>
      <c r="H27" s="384"/>
      <c r="I27" s="384"/>
      <c r="J27" s="384"/>
      <c r="K27" s="20"/>
      <c r="L27" s="345" t="s">
        <v>380</v>
      </c>
      <c r="M27" s="344">
        <v>30251.880359952087</v>
      </c>
      <c r="N27" s="344">
        <v>7.5606651189597622</v>
      </c>
      <c r="O27" s="344">
        <v>301.09857130721792</v>
      </c>
      <c r="P27" s="344">
        <v>5.8661607123511699</v>
      </c>
      <c r="Q27" s="344">
        <v>109.67146373347266</v>
      </c>
      <c r="R27" s="344">
        <v>8.0395129916489658</v>
      </c>
      <c r="S27" s="344">
        <v>2.1866857195960718</v>
      </c>
      <c r="T27" s="344">
        <v>5.4576417165243578</v>
      </c>
      <c r="U27" s="344">
        <v>2.4735276085242766</v>
      </c>
    </row>
    <row r="28" spans="1:21" x14ac:dyDescent="0.2">
      <c r="A28" s="23">
        <v>1.24</v>
      </c>
      <c r="B28" s="15" t="s">
        <v>392</v>
      </c>
      <c r="C28" s="16"/>
      <c r="D28" s="74">
        <f>VLOOKUP($B$2,'Vollzug 2021_22'!$D$4:$EW$345,COLUMNS('Vollzug 2021_22'!$D:BB),FALSE)</f>
        <v>-1.093983846143374</v>
      </c>
      <c r="E28" s="21">
        <f>IF(E27="---","---",(E27-$O$25)/$O$28)</f>
        <v>-1.0826855702473879</v>
      </c>
      <c r="F28" s="21" t="str">
        <f>IF(F27="","---",(F27-$O$25)/$O$28)</f>
        <v>---</v>
      </c>
      <c r="G28" s="21" t="str">
        <f>IF(G27="","---",(G27-$O$25)/$O$28)</f>
        <v>---</v>
      </c>
      <c r="H28" s="21" t="str">
        <f>IF(H27="","---",(H27-$O$25)/$O$28)</f>
        <v>---</v>
      </c>
      <c r="I28" s="21" t="str">
        <f>IF(I27="","---",(I27-$O$25)/$O$28)</f>
        <v>---</v>
      </c>
      <c r="J28" s="21" t="str">
        <f>IF(J27="","---",(J27-$O$25)/$O$28)</f>
        <v>---</v>
      </c>
      <c r="K28" s="20"/>
      <c r="L28" s="345" t="s">
        <v>381</v>
      </c>
      <c r="M28" s="344">
        <v>3508.4316575592984</v>
      </c>
      <c r="N28" s="344">
        <v>1.0000000000000002</v>
      </c>
      <c r="O28" s="344">
        <v>42.434276257998341</v>
      </c>
      <c r="P28" s="344">
        <v>0.99999999999999978</v>
      </c>
      <c r="Q28" s="344">
        <v>14.273606379782665</v>
      </c>
      <c r="R28" s="344">
        <v>1.0000000000000002</v>
      </c>
      <c r="S28" s="344">
        <v>0.40253250254730005</v>
      </c>
      <c r="T28" s="344">
        <v>1</v>
      </c>
      <c r="U28" s="344">
        <v>0.6407820355923004</v>
      </c>
    </row>
    <row r="29" spans="1:21" x14ac:dyDescent="0.25">
      <c r="A29" s="23">
        <v>1.25</v>
      </c>
      <c r="B29" s="15" t="s">
        <v>25</v>
      </c>
      <c r="C29" s="16"/>
      <c r="D29" s="74">
        <f>VLOOKUP($B$2,'Vollzug 2021_22'!$D$4:$EW$345,COLUMNS('Vollzug 2021_22'!$D:BC),FALSE)</f>
        <v>-2.5911041187164803</v>
      </c>
      <c r="E29" s="383">
        <f>VLOOKUP($B$2,'Vollzug 2021_22'!$D$4:$GE$345,COLUMNS('Vollzug 2021_22'!$D:FA),FALSE)</f>
        <v>-3.2762744162002755</v>
      </c>
      <c r="F29" s="384"/>
      <c r="G29" s="384"/>
      <c r="H29" s="384"/>
      <c r="I29" s="384"/>
      <c r="J29" s="384"/>
      <c r="K29" s="20"/>
    </row>
    <row r="30" spans="1:21" x14ac:dyDescent="0.2">
      <c r="A30" s="23">
        <v>1.26</v>
      </c>
      <c r="B30" s="15" t="s">
        <v>392</v>
      </c>
      <c r="C30" s="16"/>
      <c r="D30" s="74">
        <f>VLOOKUP($B$2,'Vollzug 2021_22'!$D$4:$EW$345,COLUMNS('Vollzug 2021_22'!$D:BD),FALSE)</f>
        <v>0.14811851764052217</v>
      </c>
      <c r="E30" s="21">
        <f>IF(E29="---","---",(E29-$Q$25)/$Q$28)</f>
        <v>0.12646458997427185</v>
      </c>
      <c r="F30" s="21" t="str">
        <f>IF(F29="","---",(F29-$Q$25)/$Q$28)</f>
        <v>---</v>
      </c>
      <c r="G30" s="21" t="str">
        <f>IF(G29="","---",(G29-$Q$25)/$Q$28)</f>
        <v>---</v>
      </c>
      <c r="H30" s="21" t="str">
        <f>IF(H29="","---",(H29-$Q$25)/$Q$28)</f>
        <v>---</v>
      </c>
      <c r="I30" s="21" t="str">
        <f>IF(I29="","---",(I29-$Q$25)/$Q$28)</f>
        <v>---</v>
      </c>
      <c r="J30" s="21" t="str">
        <f>IF(J29="","---",(J29-$Q$25)/$Q$28)</f>
        <v>---</v>
      </c>
      <c r="K30" s="20"/>
      <c r="M30" s="346" t="s">
        <v>382</v>
      </c>
      <c r="N30" s="347" t="s">
        <v>383</v>
      </c>
      <c r="U30" s="344"/>
    </row>
    <row r="31" spans="1:21" x14ac:dyDescent="0.2">
      <c r="A31" s="23">
        <v>1.27</v>
      </c>
      <c r="B31" s="15" t="s">
        <v>26</v>
      </c>
      <c r="C31" s="16"/>
      <c r="D31" s="74">
        <f>VLOOKUP($B$2,'Vollzug 2021_22'!$D$4:$EW$345,COLUMNS('Vollzug 2021_22'!$D:BE),FALSE)</f>
        <v>-0.26872486729860873</v>
      </c>
      <c r="E31" s="383">
        <f>VLOOKUP($B$2,'Vollzug 2021_22'!$D$4:$GE$345,COLUMNS('Vollzug 2021_22'!$D:FC),FALSE)</f>
        <v>-0.26500843470695035</v>
      </c>
      <c r="F31" s="384"/>
      <c r="G31" s="384"/>
      <c r="H31" s="384"/>
      <c r="I31" s="384"/>
      <c r="J31" s="384"/>
      <c r="K31" s="20"/>
      <c r="M31" s="348">
        <v>-1.6</v>
      </c>
      <c r="N31" s="345">
        <v>0</v>
      </c>
      <c r="S31" s="344"/>
      <c r="T31" s="344"/>
      <c r="U31" s="344"/>
    </row>
    <row r="32" spans="1:21" x14ac:dyDescent="0.2">
      <c r="A32" s="23">
        <v>1.28</v>
      </c>
      <c r="B32" s="15" t="s">
        <v>392</v>
      </c>
      <c r="C32" s="16"/>
      <c r="D32" s="74">
        <f>VLOOKUP($B$2,'Vollzug 2021_22'!$D$4:$EW$345,COLUMNS('Vollzug 2021_22'!$D:BF),FALSE)</f>
        <v>-0.65518523427535214</v>
      </c>
      <c r="E32" s="21">
        <f>IF(E31="---","---",(E31-$S$25)/$S$28)</f>
        <v>-0.63303205214835445</v>
      </c>
      <c r="F32" s="21" t="str">
        <f>IF(F31="","---",(F31-$S$25)/$S$28)</f>
        <v>---</v>
      </c>
      <c r="G32" s="21" t="str">
        <f>IF(G31="","---",(G31-$S$25)/$S$28)</f>
        <v>---</v>
      </c>
      <c r="H32" s="21" t="str">
        <f>IF(H31="","---",(H31-$S$25)/$S$28)</f>
        <v>---</v>
      </c>
      <c r="I32" s="21" t="str">
        <f>IF(I31="","---",(I31-$S$25)/$S$28)</f>
        <v>---</v>
      </c>
      <c r="J32" s="21" t="str">
        <f>IF(J31="","---",(J31-$S$25)/$S$28)</f>
        <v>---</v>
      </c>
      <c r="K32" s="20"/>
      <c r="M32" s="348">
        <v>-3</v>
      </c>
      <c r="N32" s="345">
        <v>100</v>
      </c>
      <c r="Q32" s="344"/>
      <c r="R32" s="344"/>
      <c r="S32" s="344"/>
      <c r="T32" s="344"/>
      <c r="U32" s="344"/>
    </row>
    <row r="33" spans="1:21" x14ac:dyDescent="0.2">
      <c r="A33" s="23">
        <v>1.29</v>
      </c>
      <c r="B33" s="15" t="s">
        <v>455</v>
      </c>
      <c r="C33" s="16"/>
      <c r="D33" s="74">
        <f>VLOOKUP($B$2,'Vollzug 2021_22'!$D$4:$EW$345,COLUMNS('Vollzug 2021_22'!$D:BI),FALSE)</f>
        <v>-0.35220503393758623</v>
      </c>
      <c r="E33" s="21">
        <f>IF(E25="---","---",(E28+E30+E32-E26)/4)</f>
        <v>-0.35597642985147188</v>
      </c>
      <c r="F33" s="21" t="str">
        <f>IF(F25="","---",(F28+F30+F32-F26)/4)</f>
        <v>---</v>
      </c>
      <c r="G33" s="21" t="str">
        <f>IF(G25="","---",(G28+G30+G32-G26)/4)</f>
        <v>---</v>
      </c>
      <c r="H33" s="21" t="str">
        <f>IF(H25="","---",(H28+H30+H32-H26)/4)</f>
        <v>---</v>
      </c>
      <c r="I33" s="21" t="str">
        <f>IF(I25="","---",(I28+I30+I32-I26)/4)</f>
        <v>---</v>
      </c>
      <c r="J33" s="21" t="str">
        <f>IF(J25="","---",(J28+J30+J32-J26)/4)</f>
        <v>---</v>
      </c>
      <c r="K33" s="20"/>
      <c r="M33" s="349">
        <v>-1.4</v>
      </c>
      <c r="N33" s="350" t="s">
        <v>384</v>
      </c>
      <c r="Q33" s="344"/>
      <c r="R33" s="344"/>
      <c r="S33" s="344"/>
      <c r="T33" s="344"/>
      <c r="U33" s="344"/>
    </row>
    <row r="34" spans="1:21" x14ac:dyDescent="0.2">
      <c r="A34" s="23">
        <v>1.3</v>
      </c>
      <c r="B34" s="15" t="s">
        <v>456</v>
      </c>
      <c r="C34" s="16"/>
      <c r="D34" s="74">
        <f>VLOOKUP($B$2,'Vollzug 2021_22'!$D$4:$EW$345,COLUMNS('Vollzug 2021_22'!$D:BJ),FALSE)</f>
        <v>0</v>
      </c>
      <c r="E34" s="21" t="str">
        <f t="shared" ref="E34:J34" si="7">IF(E33&gt;$M$31,"---",IF(E33&lt;$M$32,100,(E33-$M$31)*$M$34))</f>
        <v>---</v>
      </c>
      <c r="F34" s="21" t="str">
        <f t="shared" si="7"/>
        <v>---</v>
      </c>
      <c r="G34" s="21" t="str">
        <f t="shared" si="7"/>
        <v>---</v>
      </c>
      <c r="H34" s="21" t="str">
        <f t="shared" si="7"/>
        <v>---</v>
      </c>
      <c r="I34" s="21" t="str">
        <f t="shared" si="7"/>
        <v>---</v>
      </c>
      <c r="J34" s="21" t="str">
        <f t="shared" si="7"/>
        <v>---</v>
      </c>
      <c r="K34" s="20"/>
      <c r="M34" s="351">
        <f>100/M33</f>
        <v>-71.428571428571431</v>
      </c>
      <c r="N34" s="352" t="s">
        <v>385</v>
      </c>
      <c r="O34" s="352"/>
      <c r="Q34" s="344"/>
      <c r="R34" s="344"/>
      <c r="S34" s="344"/>
      <c r="T34" s="344"/>
    </row>
    <row r="35" spans="1:21" x14ac:dyDescent="0.2">
      <c r="A35" s="23">
        <v>1.31</v>
      </c>
      <c r="B35" s="15" t="s">
        <v>386</v>
      </c>
      <c r="C35" s="16"/>
      <c r="D35" s="72">
        <f t="shared" ref="D35:J35" si="8">D36-D24</f>
        <v>0</v>
      </c>
      <c r="E35" s="17">
        <f t="shared" si="8"/>
        <v>0</v>
      </c>
      <c r="F35" s="17" t="e">
        <f t="shared" si="8"/>
        <v>#DIV/0!</v>
      </c>
      <c r="G35" s="17" t="e">
        <f t="shared" si="8"/>
        <v>#DIV/0!</v>
      </c>
      <c r="H35" s="17" t="e">
        <f t="shared" si="8"/>
        <v>#DIV/0!</v>
      </c>
      <c r="I35" s="17" t="e">
        <f t="shared" si="8"/>
        <v>#DIV/0!</v>
      </c>
      <c r="J35" s="17" t="e">
        <f t="shared" si="8"/>
        <v>#DIV/0!</v>
      </c>
      <c r="K35" s="20"/>
      <c r="Q35" s="344"/>
      <c r="R35" s="344"/>
    </row>
    <row r="36" spans="1:21" ht="15" customHeight="1" x14ac:dyDescent="0.2">
      <c r="A36" s="23">
        <v>1.32</v>
      </c>
      <c r="B36" s="24" t="s">
        <v>389</v>
      </c>
      <c r="C36" s="25"/>
      <c r="D36" s="92">
        <f>VLOOKUP($B$2,'Vollzug 2021_22'!$D$4:$EW$345,COLUMNS('Vollzug 2021_22'!$D:AE),FALSE)</f>
        <v>0</v>
      </c>
      <c r="E36" s="320">
        <f t="shared" ref="E36:J36" si="9">IF(E34="---",E24,IF(E24&gt;0,IF(E34&gt;0,E24-(E24*E34/100),E24),E24))</f>
        <v>0</v>
      </c>
      <c r="F36" s="26" t="e">
        <f t="shared" si="9"/>
        <v>#DIV/0!</v>
      </c>
      <c r="G36" s="26" t="e">
        <f t="shared" si="9"/>
        <v>#DIV/0!</v>
      </c>
      <c r="H36" s="26" t="e">
        <f t="shared" si="9"/>
        <v>#DIV/0!</v>
      </c>
      <c r="I36" s="26" t="e">
        <f t="shared" si="9"/>
        <v>#DIV/0!</v>
      </c>
      <c r="J36" s="26" t="e">
        <f t="shared" si="9"/>
        <v>#DIV/0!</v>
      </c>
      <c r="K36" s="57" t="s">
        <v>585</v>
      </c>
      <c r="M36" s="344"/>
      <c r="N36" s="344"/>
      <c r="O36" s="344"/>
      <c r="P36" s="344"/>
    </row>
    <row r="37" spans="1:21" ht="15" x14ac:dyDescent="0.2">
      <c r="A37" s="23">
        <v>1.33</v>
      </c>
      <c r="B37" s="2" t="s">
        <v>422</v>
      </c>
      <c r="C37" s="27"/>
      <c r="D37" s="28">
        <f t="shared" ref="D37:J37" si="10">D22+D36</f>
        <v>-21192.444190343478</v>
      </c>
      <c r="E37" s="275">
        <f t="shared" si="10"/>
        <v>-43792.425420837935</v>
      </c>
      <c r="F37" s="28" t="e">
        <f t="shared" si="10"/>
        <v>#DIV/0!</v>
      </c>
      <c r="G37" s="28" t="e">
        <f t="shared" si="10"/>
        <v>#DIV/0!</v>
      </c>
      <c r="H37" s="28" t="e">
        <f t="shared" si="10"/>
        <v>#DIV/0!</v>
      </c>
      <c r="I37" s="28" t="e">
        <f t="shared" si="10"/>
        <v>#DIV/0!</v>
      </c>
      <c r="J37" s="28" t="e">
        <f t="shared" si="10"/>
        <v>#DIV/0!</v>
      </c>
      <c r="K37" s="3"/>
      <c r="M37" s="344"/>
      <c r="N37" s="344"/>
      <c r="O37" s="344"/>
      <c r="P37" s="344"/>
    </row>
    <row r="38" spans="1:21" s="30" customFormat="1" ht="15" customHeight="1" x14ac:dyDescent="0.2">
      <c r="A38" s="29"/>
      <c r="B38" s="593" t="s">
        <v>704</v>
      </c>
      <c r="C38" s="594"/>
      <c r="D38" s="594"/>
      <c r="E38" s="594"/>
      <c r="F38" s="594"/>
      <c r="G38" s="594"/>
      <c r="H38" s="594"/>
      <c r="I38" s="594"/>
      <c r="J38" s="594"/>
      <c r="K38" s="594"/>
      <c r="L38" s="104"/>
      <c r="M38" s="344"/>
      <c r="N38" s="344"/>
      <c r="O38" s="344"/>
      <c r="P38" s="344"/>
      <c r="Q38" s="104"/>
      <c r="R38" s="104"/>
      <c r="S38" s="104"/>
      <c r="T38" s="104"/>
      <c r="U38" s="104"/>
    </row>
    <row r="39" spans="1:21" s="30" customFormat="1" ht="30" customHeight="1" x14ac:dyDescent="0.2">
      <c r="A39" s="29"/>
      <c r="B39" s="597" t="s">
        <v>580</v>
      </c>
      <c r="C39" s="598"/>
      <c r="D39" s="598"/>
      <c r="E39" s="598"/>
      <c r="F39" s="598"/>
      <c r="G39" s="598"/>
      <c r="H39" s="598"/>
      <c r="I39" s="598"/>
      <c r="J39" s="598"/>
      <c r="K39" s="598"/>
      <c r="L39" s="104"/>
      <c r="M39" s="344"/>
      <c r="N39" s="344"/>
      <c r="O39" s="344"/>
      <c r="P39" s="344"/>
      <c r="Q39" s="104"/>
      <c r="R39" s="104"/>
      <c r="S39" s="104"/>
      <c r="T39" s="104"/>
      <c r="U39" s="104"/>
    </row>
    <row r="40" spans="1:21" ht="15" customHeight="1" x14ac:dyDescent="0.25">
      <c r="A40" s="178">
        <v>2</v>
      </c>
      <c r="B40" s="595" t="s">
        <v>7</v>
      </c>
      <c r="C40" s="596"/>
      <c r="D40" s="12">
        <v>2021</v>
      </c>
      <c r="E40" s="13">
        <f t="shared" ref="E40:J40" si="11">D40+1</f>
        <v>2022</v>
      </c>
      <c r="F40" s="13">
        <f t="shared" si="11"/>
        <v>2023</v>
      </c>
      <c r="G40" s="14">
        <f t="shared" si="11"/>
        <v>2024</v>
      </c>
      <c r="H40" s="14">
        <f t="shared" si="11"/>
        <v>2025</v>
      </c>
      <c r="I40" s="14">
        <f t="shared" si="11"/>
        <v>2026</v>
      </c>
      <c r="J40" s="14">
        <f t="shared" si="11"/>
        <v>2027</v>
      </c>
      <c r="K40" s="14" t="s">
        <v>584</v>
      </c>
    </row>
    <row r="41" spans="1:21" ht="15" customHeight="1" x14ac:dyDescent="0.25">
      <c r="A41" s="54">
        <v>2.0099999999999998</v>
      </c>
      <c r="B41" s="276" t="s">
        <v>419</v>
      </c>
      <c r="C41" s="16"/>
      <c r="D41" s="92">
        <f>VLOOKUP($B$2,'Vollzug 2021_22'!$D$4:$FT$345,COLUMNS('Vollzug 2021_22'!$D:AK),FALSE)</f>
        <v>0</v>
      </c>
      <c r="E41" s="373">
        <f>VLOOKUP($B$2,'Vollzug 2021_22'!$D$4:$FZ$345,COLUMNS('Vollzug 2021_22'!$D:FZ),FALSE)</f>
        <v>0</v>
      </c>
      <c r="F41" s="277" t="str">
        <f>IF($E$41=0,"---","")</f>
        <v>---</v>
      </c>
      <c r="G41" s="277" t="str">
        <f t="shared" ref="G41:J41" si="12">IF($E$41=0,"---","")</f>
        <v>---</v>
      </c>
      <c r="H41" s="277" t="str">
        <f t="shared" si="12"/>
        <v>---</v>
      </c>
      <c r="I41" s="277" t="str">
        <f t="shared" si="12"/>
        <v>---</v>
      </c>
      <c r="J41" s="277" t="str">
        <f t="shared" si="12"/>
        <v>---</v>
      </c>
      <c r="K41" s="20"/>
    </row>
    <row r="42" spans="1:21" ht="15" x14ac:dyDescent="0.2">
      <c r="A42" s="106">
        <v>2.02</v>
      </c>
      <c r="B42" s="2" t="s">
        <v>361</v>
      </c>
      <c r="C42" s="27"/>
      <c r="D42" s="28">
        <f t="shared" ref="D42:J42" si="13">SUM(D41:D41)</f>
        <v>0</v>
      </c>
      <c r="E42" s="275">
        <f t="shared" si="13"/>
        <v>0</v>
      </c>
      <c r="F42" s="182">
        <f t="shared" si="13"/>
        <v>0</v>
      </c>
      <c r="G42" s="182">
        <f t="shared" si="13"/>
        <v>0</v>
      </c>
      <c r="H42" s="182">
        <f t="shared" si="13"/>
        <v>0</v>
      </c>
      <c r="I42" s="182">
        <f t="shared" si="13"/>
        <v>0</v>
      </c>
      <c r="J42" s="182">
        <f t="shared" si="13"/>
        <v>0</v>
      </c>
      <c r="K42" s="3" t="s">
        <v>586</v>
      </c>
      <c r="L42" s="353"/>
      <c r="M42" s="354" t="s">
        <v>423</v>
      </c>
    </row>
    <row r="43" spans="1:21" x14ac:dyDescent="0.2">
      <c r="A43" s="29"/>
      <c r="B43" s="593" t="s">
        <v>438</v>
      </c>
      <c r="C43" s="593"/>
      <c r="D43" s="593"/>
      <c r="E43" s="593"/>
      <c r="F43" s="593"/>
      <c r="G43" s="593"/>
      <c r="H43" s="593"/>
      <c r="I43" s="593"/>
      <c r="J43" s="593"/>
      <c r="K43" s="593"/>
      <c r="L43" s="346" t="s">
        <v>424</v>
      </c>
      <c r="M43" s="355" t="s">
        <v>383</v>
      </c>
    </row>
    <row r="44" spans="1:21" x14ac:dyDescent="0.2">
      <c r="A44" s="29"/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356">
        <v>140</v>
      </c>
      <c r="M44" s="357">
        <v>0</v>
      </c>
    </row>
    <row r="45" spans="1:21" ht="15" x14ac:dyDescent="0.2">
      <c r="A45" s="177">
        <v>3</v>
      </c>
      <c r="B45" s="595" t="s">
        <v>21</v>
      </c>
      <c r="C45" s="596"/>
      <c r="D45" s="12">
        <v>2021</v>
      </c>
      <c r="E45" s="13">
        <f t="shared" ref="E45:J45" si="14">D45+1</f>
        <v>2022</v>
      </c>
      <c r="F45" s="13">
        <f t="shared" si="14"/>
        <v>2023</v>
      </c>
      <c r="G45" s="14">
        <f t="shared" si="14"/>
        <v>2024</v>
      </c>
      <c r="H45" s="14">
        <f t="shared" si="14"/>
        <v>2025</v>
      </c>
      <c r="I45" s="14">
        <f t="shared" si="14"/>
        <v>2026</v>
      </c>
      <c r="J45" s="14">
        <f t="shared" si="14"/>
        <v>2027</v>
      </c>
      <c r="K45" s="14" t="s">
        <v>584</v>
      </c>
      <c r="L45" s="356">
        <v>145</v>
      </c>
      <c r="M45" s="357">
        <v>25</v>
      </c>
    </row>
    <row r="46" spans="1:21" ht="15" customHeight="1" x14ac:dyDescent="0.2">
      <c r="A46" s="54">
        <v>3.01</v>
      </c>
      <c r="B46" s="475" t="s">
        <v>609</v>
      </c>
      <c r="C46" s="610">
        <f>VLOOKUP($B$2,'Vollzug 2021_22'!$D$4:$FT$345,COLUMNS('Vollzug 2021_22'!$D:FL),FALSE)</f>
        <v>0.17225400043443631</v>
      </c>
      <c r="D46" s="612">
        <f>VLOOKUP($B$2,'Vollzug 2021_22'!$D$4:$EW$345,COLUMNS('Vollzug 2021_22'!$D:AM),FALSE)</f>
        <v>0</v>
      </c>
      <c r="E46" s="614">
        <f>VLOOKUP($B$2,'Vollzug 2021_22'!$D$4:$FT$345,COLUMNS('Vollzug 2021_22'!$D:FM),FALSE)</f>
        <v>0</v>
      </c>
      <c r="F46" s="606"/>
      <c r="G46" s="606"/>
      <c r="H46" s="606"/>
      <c r="I46" s="606"/>
      <c r="J46" s="606"/>
      <c r="K46" s="20"/>
      <c r="L46" s="356">
        <v>150</v>
      </c>
      <c r="M46" s="357">
        <v>50</v>
      </c>
    </row>
    <row r="47" spans="1:21" ht="9" customHeight="1" x14ac:dyDescent="0.2">
      <c r="A47" s="54"/>
      <c r="B47" s="478">
        <f>'Vollzug 2021_22'!FL343</f>
        <v>0.5836579413134606</v>
      </c>
      <c r="C47" s="611"/>
      <c r="D47" s="613"/>
      <c r="E47" s="615"/>
      <c r="F47" s="607"/>
      <c r="G47" s="607"/>
      <c r="H47" s="607"/>
      <c r="I47" s="607"/>
      <c r="J47" s="607"/>
      <c r="K47" s="20"/>
      <c r="L47" s="356"/>
      <c r="M47" s="357"/>
    </row>
    <row r="48" spans="1:21" ht="15" customHeight="1" x14ac:dyDescent="0.2">
      <c r="A48" s="106">
        <v>3.02</v>
      </c>
      <c r="B48" s="474" t="s">
        <v>610</v>
      </c>
      <c r="C48" s="611">
        <f>VLOOKUP($B$2,'Vollzug 2021_22'!$D$4:$FT$345,COLUMNS('Vollzug 2021_22'!$D:FN),FALSE)</f>
        <v>7.8144232857866909</v>
      </c>
      <c r="D48" s="616">
        <f>VLOOKUP($B$2,'Vollzug 2021_22'!$D$4:$EW$345,COLUMNS('Vollzug 2021_22'!$D:AO),FALSE)</f>
        <v>0</v>
      </c>
      <c r="E48" s="618">
        <f>VLOOKUP($B$2,'Vollzug 2021_22'!$D$4:$FT$345,COLUMNS('Vollzug 2021_22'!$D:FO),FALSE)</f>
        <v>0</v>
      </c>
      <c r="F48" s="608"/>
      <c r="G48" s="608"/>
      <c r="H48" s="608"/>
      <c r="I48" s="608"/>
      <c r="J48" s="608"/>
      <c r="K48" s="20"/>
      <c r="L48" s="356">
        <v>155</v>
      </c>
      <c r="M48" s="357">
        <v>75</v>
      </c>
    </row>
    <row r="49" spans="1:15" ht="9" customHeight="1" x14ac:dyDescent="0.2">
      <c r="A49" s="106"/>
      <c r="B49" s="481">
        <f>'Vollzug 2021_22'!FN343</f>
        <v>12.031227940086016</v>
      </c>
      <c r="C49" s="611"/>
      <c r="D49" s="617"/>
      <c r="E49" s="619"/>
      <c r="F49" s="609"/>
      <c r="G49" s="609"/>
      <c r="H49" s="609"/>
      <c r="I49" s="609"/>
      <c r="J49" s="609"/>
      <c r="K49" s="20"/>
      <c r="L49" s="356"/>
      <c r="M49" s="357"/>
    </row>
    <row r="50" spans="1:15" ht="15" x14ac:dyDescent="0.2">
      <c r="A50" s="54">
        <v>3.03</v>
      </c>
      <c r="B50" s="599" t="s">
        <v>8</v>
      </c>
      <c r="C50" s="600"/>
      <c r="D50" s="115">
        <f t="shared" ref="D50:J50" si="15">D46+D48</f>
        <v>0</v>
      </c>
      <c r="E50" s="319">
        <f>IF((E46="---"),"---",(E46+E48))</f>
        <v>0</v>
      </c>
      <c r="F50" s="319">
        <f>IF(F46="---","---",F46+F48)</f>
        <v>0</v>
      </c>
      <c r="G50" s="319">
        <f>IF(G46="---","---",G46+G48)</f>
        <v>0</v>
      </c>
      <c r="H50" s="181">
        <f t="shared" si="15"/>
        <v>0</v>
      </c>
      <c r="I50" s="181">
        <f t="shared" si="15"/>
        <v>0</v>
      </c>
      <c r="J50" s="181">
        <f t="shared" si="15"/>
        <v>0</v>
      </c>
      <c r="K50" s="20"/>
      <c r="L50" s="356">
        <v>160</v>
      </c>
      <c r="M50" s="357">
        <v>100</v>
      </c>
    </row>
    <row r="51" spans="1:15" ht="15" x14ac:dyDescent="0.2">
      <c r="A51" s="54">
        <v>3.04</v>
      </c>
      <c r="B51" s="599" t="s">
        <v>34</v>
      </c>
      <c r="C51" s="600"/>
      <c r="D51" s="33">
        <f>VLOOKUP($B$2,'Vollzug 2021_22'!$D$4:$EW$345,COLUMNS('Vollzug 2021_22'!$D:AP),FALSE)</f>
        <v>0</v>
      </c>
      <c r="E51" s="114">
        <f>IF(E50="---","---",IF(E50/E5&gt;1200,1200*E5,E50))</f>
        <v>0</v>
      </c>
      <c r="F51" s="114">
        <f>IF(F50="---","---",IF(F50/F5&gt;1200,1200*F5,F50))</f>
        <v>0</v>
      </c>
      <c r="G51" s="114">
        <f>IF(G50="---","---",IF(G50/G5&gt;1200,1200*G5,G50))</f>
        <v>0</v>
      </c>
      <c r="H51" s="114" t="e">
        <f>IF(H50/H5&gt;1200,1200*H5,H50)</f>
        <v>#DIV/0!</v>
      </c>
      <c r="I51" s="114" t="e">
        <f>IF(I50/I5&gt;1200,1200*I5,I50)</f>
        <v>#DIV/0!</v>
      </c>
      <c r="J51" s="114" t="e">
        <f>IF(J50/J5&gt;1200,1200*J5,J50)</f>
        <v>#DIV/0!</v>
      </c>
      <c r="K51" s="20"/>
      <c r="L51" s="358"/>
      <c r="M51" s="359"/>
      <c r="O51" s="424"/>
    </row>
    <row r="52" spans="1:15" ht="15" x14ac:dyDescent="0.2">
      <c r="A52" s="106">
        <v>3.05</v>
      </c>
      <c r="B52" s="15" t="s">
        <v>5</v>
      </c>
      <c r="C52" s="107"/>
      <c r="D52" s="74">
        <f t="shared" ref="D52:J52" si="16">D21</f>
        <v>100.46292235489605</v>
      </c>
      <c r="E52" s="113">
        <f t="shared" si="16"/>
        <v>100.9516405740533</v>
      </c>
      <c r="F52" s="113" t="e">
        <f t="shared" si="16"/>
        <v>#DIV/0!</v>
      </c>
      <c r="G52" s="113" t="e">
        <f t="shared" si="16"/>
        <v>#DIV/0!</v>
      </c>
      <c r="H52" s="113" t="e">
        <f t="shared" si="16"/>
        <v>#DIV/0!</v>
      </c>
      <c r="I52" s="113" t="e">
        <f t="shared" si="16"/>
        <v>#DIV/0!</v>
      </c>
      <c r="J52" s="113" t="e">
        <f t="shared" si="16"/>
        <v>#DIV/0!</v>
      </c>
      <c r="K52" s="20"/>
      <c r="L52" s="360">
        <v>20</v>
      </c>
      <c r="M52" s="361" t="s">
        <v>384</v>
      </c>
    </row>
    <row r="53" spans="1:15" x14ac:dyDescent="0.2">
      <c r="A53" s="54">
        <v>3.06</v>
      </c>
      <c r="B53" s="15" t="s">
        <v>391</v>
      </c>
      <c r="C53" s="16"/>
      <c r="D53" s="74" t="str">
        <f>IF(D51=0,"---",VLOOKUP($B$2,'Vollzug 2021_22'!$D$4:$EW$345,COLUMNS('Vollzug 2021_22'!$D:AR),FALSE))</f>
        <v>---</v>
      </c>
      <c r="E53" s="180">
        <f t="shared" ref="E53:J53" si="17">IF(E51=0,0,IF(E52&lt;$L$44,0,IF(E52&gt;$L$50,$M$50,(E52-$L$44)*$L$53)))</f>
        <v>0</v>
      </c>
      <c r="F53" s="180">
        <f t="shared" si="17"/>
        <v>0</v>
      </c>
      <c r="G53" s="180">
        <f t="shared" si="17"/>
        <v>0</v>
      </c>
      <c r="H53" s="180" t="e">
        <f t="shared" si="17"/>
        <v>#DIV/0!</v>
      </c>
      <c r="I53" s="180" t="e">
        <f t="shared" si="17"/>
        <v>#DIV/0!</v>
      </c>
      <c r="J53" s="180" t="e">
        <f t="shared" si="17"/>
        <v>#DIV/0!</v>
      </c>
      <c r="K53" s="20"/>
      <c r="L53" s="351">
        <v>5</v>
      </c>
      <c r="M53" s="352" t="s">
        <v>385</v>
      </c>
    </row>
    <row r="54" spans="1:15" ht="15" x14ac:dyDescent="0.25">
      <c r="A54" s="54">
        <v>3.07</v>
      </c>
      <c r="B54" s="2" t="s">
        <v>361</v>
      </c>
      <c r="C54" s="27"/>
      <c r="D54" s="28">
        <f>VLOOKUP($B$2,'Vollzug 2021_22'!$D$4:$EW$345,COLUMNS('Vollzug 2021_22'!$D:AT),FALSE)</f>
        <v>0</v>
      </c>
      <c r="E54" s="275">
        <f>IF(E51="---","---",IF(E51="",E50-(E50*E53/100),E51-(E51*E53/100)))</f>
        <v>0</v>
      </c>
      <c r="F54" s="275">
        <f>IF(F46="---","---",IF(F51="",F50-(F50*F53/100),F51-(F51*F53/100)))</f>
        <v>0</v>
      </c>
      <c r="G54" s="275">
        <f>IF(G46="---","---",IF(G51="",G50-(G50*G53/100),G51-(G51*G53/100)))</f>
        <v>0</v>
      </c>
      <c r="H54" s="275" t="e">
        <f>IF(H51="",H50-(H50*H53/100),H51-(H51*H53/100))</f>
        <v>#DIV/0!</v>
      </c>
      <c r="I54" s="182" t="e">
        <f>IF(I51="",I50-(I50*I53/100),I51-(I51*I53/100))</f>
        <v>#DIV/0!</v>
      </c>
      <c r="J54" s="182" t="e">
        <f>IF(J51="",J50-(J50*J53/100),J51-(J51*J53/100))</f>
        <v>#DIV/0!</v>
      </c>
      <c r="K54" s="3" t="s">
        <v>586</v>
      </c>
    </row>
    <row r="55" spans="1:15" x14ac:dyDescent="0.25">
      <c r="A55" s="29"/>
      <c r="B55" s="593" t="s">
        <v>438</v>
      </c>
      <c r="C55" s="593"/>
      <c r="D55" s="593"/>
      <c r="E55" s="593"/>
      <c r="F55" s="593"/>
      <c r="G55" s="593"/>
      <c r="H55" s="593"/>
      <c r="I55" s="593"/>
      <c r="J55" s="593"/>
      <c r="K55" s="593"/>
    </row>
    <row r="56" spans="1:15" x14ac:dyDescent="0.25">
      <c r="A56" s="29"/>
      <c r="B56" s="601"/>
      <c r="C56" s="601"/>
      <c r="D56" s="601"/>
      <c r="E56" s="601"/>
      <c r="F56" s="601"/>
      <c r="G56" s="601"/>
      <c r="H56" s="601"/>
      <c r="I56" s="601"/>
      <c r="J56" s="601"/>
      <c r="K56" s="601"/>
    </row>
    <row r="57" spans="1:15" ht="15" x14ac:dyDescent="0.25">
      <c r="A57" s="177">
        <v>4</v>
      </c>
      <c r="B57" s="595" t="s">
        <v>27</v>
      </c>
      <c r="C57" s="596"/>
      <c r="D57" s="12">
        <v>2020</v>
      </c>
      <c r="E57" s="13">
        <f t="shared" ref="E57:J57" si="18">D57+1</f>
        <v>2021</v>
      </c>
      <c r="F57" s="13">
        <f t="shared" si="18"/>
        <v>2022</v>
      </c>
      <c r="G57" s="14">
        <f t="shared" si="18"/>
        <v>2023</v>
      </c>
      <c r="H57" s="14">
        <f t="shared" si="18"/>
        <v>2024</v>
      </c>
      <c r="I57" s="14">
        <f t="shared" si="18"/>
        <v>2025</v>
      </c>
      <c r="J57" s="14">
        <f t="shared" si="18"/>
        <v>2026</v>
      </c>
      <c r="K57" s="14" t="s">
        <v>584</v>
      </c>
    </row>
    <row r="58" spans="1:15" x14ac:dyDescent="0.25">
      <c r="A58" s="106">
        <v>4.01</v>
      </c>
      <c r="B58" s="15" t="s">
        <v>29</v>
      </c>
      <c r="C58" s="16"/>
      <c r="D58" s="32">
        <f>VLOOKUP($B$2,'Vollzug 2021_22'!$D$4:$EW$345,COLUMNS('Vollzug 2021_22'!$D:AV),FALSE)</f>
        <v>573.62</v>
      </c>
      <c r="E58" s="21">
        <f>VLOOKUP($B$2,'Vollzug 2021_22'!$D$4:$FT$345,COLUMNS('Vollzug 2021_22'!$D:FQ),FALSE)</f>
        <v>580.39</v>
      </c>
      <c r="F58" s="21"/>
      <c r="G58" s="21"/>
      <c r="H58" s="22"/>
      <c r="I58" s="22"/>
      <c r="J58" s="21"/>
      <c r="K58" s="20"/>
    </row>
    <row r="59" spans="1:15" x14ac:dyDescent="0.25">
      <c r="A59" s="106">
        <v>4.0199999999999996</v>
      </c>
      <c r="B59" s="15" t="s">
        <v>30</v>
      </c>
      <c r="C59" s="16"/>
      <c r="D59" s="79">
        <f>VLOOKUP($B$2,'Vollzug 2021_22'!$D$4:$EW$345,COLUMNS('Vollzug 2021_22'!$D:AW),FALSE)</f>
        <v>2646873.8866666667</v>
      </c>
      <c r="E59" s="17">
        <f>VLOOKUP($B$2,'Vollzug 2021_22'!$D$4:$FT$345,COLUMNS('Vollzug 2021_22'!$D:FR),FALSE)</f>
        <v>2671922.0966666667</v>
      </c>
      <c r="F59" s="21"/>
      <c r="G59" s="21"/>
      <c r="H59" s="22"/>
      <c r="I59" s="22"/>
      <c r="J59" s="21"/>
      <c r="K59" s="20"/>
    </row>
    <row r="60" spans="1:15" x14ac:dyDescent="0.25">
      <c r="A60" s="106">
        <v>4.03</v>
      </c>
      <c r="B60" s="15" t="s">
        <v>28</v>
      </c>
      <c r="C60" s="16"/>
      <c r="D60" s="423">
        <f>VLOOKUP($B$2,'Vollzug 2021_22'!$D$4:$EW$345,COLUMNS('Vollzug 2021_22'!$D:AX),FALSE)*100</f>
        <v>0.31282070579989862</v>
      </c>
      <c r="E60" s="422">
        <f>IF(E58="---","---",VLOOKUP($B$2,'Vollzug 2021_22'!$D$4:$FT$345,COLUMNS('Vollzug 2021_22'!$D:FS),FALSE)*100)</f>
        <v>0.3129918873223787</v>
      </c>
      <c r="F60" s="21"/>
      <c r="G60" s="21"/>
      <c r="H60" s="22"/>
      <c r="I60" s="22"/>
      <c r="J60" s="21"/>
      <c r="K60" s="20"/>
    </row>
    <row r="61" spans="1:15" ht="15" x14ac:dyDescent="0.2">
      <c r="A61" s="106">
        <v>4.04</v>
      </c>
      <c r="B61" s="2" t="s">
        <v>361</v>
      </c>
      <c r="C61" s="27"/>
      <c r="D61" s="28">
        <f>VLOOKUP($B$2,'Vollzug 2021_22'!$D$4:$EW$345,COLUMNS('Vollzug 2021_22'!$D:AY),FALSE)</f>
        <v>49269.261163484036</v>
      </c>
      <c r="E61" s="295">
        <f>VLOOKUP($B$2,'Vollzug 2021_22'!$D$4:$FT$345,COLUMNS('Vollzug 2021_22'!$D:FT),FALSE)</f>
        <v>50078.701971580595</v>
      </c>
      <c r="F61" s="505"/>
      <c r="G61" s="505"/>
      <c r="H61" s="505"/>
      <c r="I61" s="505"/>
      <c r="J61" s="505"/>
      <c r="K61" s="3" t="s">
        <v>586</v>
      </c>
    </row>
    <row r="62" spans="1:15" x14ac:dyDescent="0.25">
      <c r="A62" s="106"/>
      <c r="B62" s="593" t="s">
        <v>438</v>
      </c>
      <c r="C62" s="593"/>
      <c r="D62" s="593"/>
      <c r="E62" s="593"/>
      <c r="F62" s="593"/>
      <c r="G62" s="593"/>
      <c r="H62" s="593"/>
      <c r="I62" s="593"/>
      <c r="J62" s="593"/>
      <c r="K62" s="593"/>
    </row>
    <row r="63" spans="1:15" x14ac:dyDescent="0.25">
      <c r="A63" s="106"/>
      <c r="B63" s="501"/>
      <c r="C63" s="501"/>
      <c r="D63" s="501"/>
      <c r="E63" s="501"/>
      <c r="F63" s="501"/>
      <c r="G63" s="501"/>
      <c r="H63" s="501"/>
      <c r="I63" s="501"/>
      <c r="J63" s="501"/>
      <c r="K63" s="501"/>
    </row>
    <row r="64" spans="1:15" x14ac:dyDescent="0.25">
      <c r="A64" s="106"/>
      <c r="B64" s="482"/>
      <c r="C64" s="106"/>
      <c r="D64" s="106"/>
      <c r="E64" s="106"/>
      <c r="F64" s="106"/>
      <c r="G64" s="106"/>
      <c r="H64" s="106"/>
      <c r="I64" s="106"/>
      <c r="J64" s="106"/>
      <c r="K64" s="106"/>
    </row>
    <row r="65" spans="1:13" ht="15" x14ac:dyDescent="0.25">
      <c r="A65" s="592">
        <v>5</v>
      </c>
      <c r="B65" s="34" t="s">
        <v>9</v>
      </c>
      <c r="C65" s="35"/>
      <c r="D65" s="12">
        <v>2021</v>
      </c>
      <c r="E65" s="13">
        <f t="shared" ref="E65:J65" si="19">D65+1</f>
        <v>2022</v>
      </c>
      <c r="F65" s="13">
        <f t="shared" si="19"/>
        <v>2023</v>
      </c>
      <c r="G65" s="14">
        <f t="shared" si="19"/>
        <v>2024</v>
      </c>
      <c r="H65" s="14">
        <f t="shared" si="19"/>
        <v>2025</v>
      </c>
      <c r="I65" s="14">
        <f t="shared" si="19"/>
        <v>2026</v>
      </c>
      <c r="J65" s="14">
        <f t="shared" si="19"/>
        <v>2027</v>
      </c>
      <c r="K65" s="36"/>
    </row>
    <row r="66" spans="1:13" ht="15" x14ac:dyDescent="0.25">
      <c r="A66" s="592"/>
      <c r="B66" s="37" t="s">
        <v>10</v>
      </c>
      <c r="C66" s="38"/>
      <c r="D66" s="39"/>
      <c r="E66" s="97"/>
      <c r="F66" s="39"/>
      <c r="G66" s="39"/>
      <c r="H66" s="39"/>
      <c r="I66" s="39"/>
      <c r="J66" s="39"/>
      <c r="K66" s="40"/>
    </row>
    <row r="67" spans="1:13" ht="15" x14ac:dyDescent="0.25">
      <c r="A67" s="106">
        <v>5.01</v>
      </c>
      <c r="B67" s="24" t="s">
        <v>11</v>
      </c>
      <c r="C67" s="41"/>
      <c r="D67" s="42">
        <f>Steuerertrag_HRM2!E3</f>
        <v>4617</v>
      </c>
      <c r="E67" s="42">
        <f>Steuerertrag_HRM2!F3</f>
        <v>4606</v>
      </c>
      <c r="F67" s="42">
        <f>Steuerertrag_HRM2!G3</f>
        <v>0</v>
      </c>
      <c r="G67" s="42">
        <f>Steuerertrag_HRM2!H3</f>
        <v>0</v>
      </c>
      <c r="H67" s="42">
        <f>Steuerertrag_HRM2!I3</f>
        <v>0</v>
      </c>
      <c r="I67" s="42">
        <f>Steuerertrag_HRM2!J3</f>
        <v>0</v>
      </c>
      <c r="J67" s="42">
        <f>Steuerertrag_HRM2!K3</f>
        <v>0</v>
      </c>
      <c r="K67" s="20"/>
    </row>
    <row r="68" spans="1:13" ht="15" x14ac:dyDescent="0.25">
      <c r="A68" s="106">
        <v>5.0199999999999996</v>
      </c>
      <c r="B68" s="43" t="s">
        <v>364</v>
      </c>
      <c r="C68" s="44"/>
      <c r="D68" s="535">
        <f>VLOOKUP($B$2,'Vollzug 2021_22'!$D$4:$EW$345,COLUMNS('Vollzug 2021_22'!$D:BL),FALSE)</f>
        <v>507.5</v>
      </c>
      <c r="E68" s="432">
        <f>VLOOKUP($B$2,'Vollzug 2021_22'!$D$4:$FT$345,COLUMNS('Vollzug 2021_22'!$D:FJ),FALSE)</f>
        <v>507.5</v>
      </c>
      <c r="F68" s="306"/>
      <c r="G68" s="306"/>
      <c r="H68" s="306"/>
      <c r="I68" s="306"/>
      <c r="J68" s="306"/>
      <c r="K68" s="45"/>
    </row>
    <row r="69" spans="1:13" x14ac:dyDescent="0.25">
      <c r="A69" s="106"/>
      <c r="B69" s="593" t="s">
        <v>438</v>
      </c>
      <c r="C69" s="593"/>
      <c r="D69" s="593"/>
      <c r="E69" s="593"/>
      <c r="F69" s="593"/>
      <c r="G69" s="593"/>
      <c r="H69" s="593"/>
      <c r="I69" s="593"/>
      <c r="J69" s="593"/>
      <c r="K69" s="593"/>
    </row>
    <row r="70" spans="1:13" x14ac:dyDescent="0.25">
      <c r="A70" s="106"/>
      <c r="B70" s="106"/>
      <c r="C70" s="106"/>
      <c r="D70" s="106"/>
      <c r="E70" s="106"/>
      <c r="F70" s="106"/>
      <c r="G70" s="106"/>
      <c r="H70" s="106"/>
      <c r="I70" s="106"/>
      <c r="J70" s="106"/>
      <c r="K70" s="106"/>
    </row>
    <row r="71" spans="1:13" ht="15" x14ac:dyDescent="0.25">
      <c r="A71" s="592">
        <v>6</v>
      </c>
      <c r="B71" s="46" t="s">
        <v>12</v>
      </c>
      <c r="C71" s="47"/>
      <c r="D71" s="12">
        <v>2021</v>
      </c>
      <c r="E71" s="13">
        <f t="shared" ref="E71:J71" si="20">D71+1</f>
        <v>2022</v>
      </c>
      <c r="F71" s="13">
        <f t="shared" si="20"/>
        <v>2023</v>
      </c>
      <c r="G71" s="14">
        <f t="shared" si="20"/>
        <v>2024</v>
      </c>
      <c r="H71" s="14">
        <f t="shared" si="20"/>
        <v>2025</v>
      </c>
      <c r="I71" s="14">
        <f t="shared" si="20"/>
        <v>2026</v>
      </c>
      <c r="J71" s="14">
        <f t="shared" si="20"/>
        <v>2027</v>
      </c>
      <c r="K71" s="14" t="s">
        <v>584</v>
      </c>
    </row>
    <row r="72" spans="1:13" ht="15" x14ac:dyDescent="0.25">
      <c r="A72" s="592"/>
      <c r="B72" s="48" t="s">
        <v>13</v>
      </c>
      <c r="C72" s="49"/>
      <c r="D72" s="50"/>
      <c r="E72" s="98"/>
      <c r="F72" s="50">
        <v>46</v>
      </c>
      <c r="G72" s="51">
        <v>47</v>
      </c>
      <c r="H72" s="51">
        <v>48</v>
      </c>
      <c r="I72" s="51">
        <v>49</v>
      </c>
      <c r="J72" s="51">
        <v>50</v>
      </c>
      <c r="K72" s="40"/>
    </row>
    <row r="73" spans="1:13" ht="15" x14ac:dyDescent="0.25">
      <c r="A73" s="106">
        <v>6.01</v>
      </c>
      <c r="B73" s="590" t="s">
        <v>434</v>
      </c>
      <c r="C73" s="591"/>
      <c r="D73" s="284"/>
      <c r="E73" s="284"/>
      <c r="F73" s="496"/>
      <c r="G73" s="496"/>
      <c r="H73" s="496"/>
      <c r="I73" s="496"/>
      <c r="J73" s="496"/>
      <c r="K73" s="281"/>
      <c r="M73" s="363"/>
    </row>
    <row r="74" spans="1:13" ht="15" x14ac:dyDescent="0.25">
      <c r="A74" s="106">
        <v>6.02</v>
      </c>
      <c r="B74" s="588" t="s">
        <v>435</v>
      </c>
      <c r="C74" s="589"/>
      <c r="D74" s="285"/>
      <c r="E74" s="285"/>
      <c r="F74" s="497"/>
      <c r="G74" s="497"/>
      <c r="H74" s="497"/>
      <c r="I74" s="497"/>
      <c r="J74" s="497"/>
      <c r="K74" s="282"/>
      <c r="M74" s="363"/>
    </row>
    <row r="75" spans="1:13" ht="14.25" customHeight="1" x14ac:dyDescent="0.25">
      <c r="A75" s="106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M75" s="363"/>
    </row>
    <row r="76" spans="1:13" ht="14.25" customHeight="1" x14ac:dyDescent="0.25">
      <c r="A76" s="106">
        <v>6.03</v>
      </c>
      <c r="B76" s="588" t="s">
        <v>437</v>
      </c>
      <c r="C76" s="589"/>
      <c r="D76" s="292" t="s">
        <v>431</v>
      </c>
      <c r="E76" s="288"/>
      <c r="F76" s="286">
        <f>F73/12*7</f>
        <v>0</v>
      </c>
      <c r="G76" s="286">
        <f>G73/12*7</f>
        <v>0</v>
      </c>
      <c r="H76" s="286">
        <f>H73/12*7</f>
        <v>0</v>
      </c>
      <c r="I76" s="286">
        <f>I73/12*7</f>
        <v>0</v>
      </c>
      <c r="J76" s="286">
        <f>J73/12*7</f>
        <v>0</v>
      </c>
      <c r="K76" s="281"/>
      <c r="M76" s="363"/>
    </row>
    <row r="77" spans="1:13" ht="15" x14ac:dyDescent="0.25">
      <c r="A77" s="106">
        <v>6.04</v>
      </c>
      <c r="B77" s="588" t="s">
        <v>436</v>
      </c>
      <c r="C77" s="589"/>
      <c r="D77" s="293" t="s">
        <v>432</v>
      </c>
      <c r="E77" s="289"/>
      <c r="F77" s="287">
        <f>F74/12*5</f>
        <v>0</v>
      </c>
      <c r="G77" s="287">
        <f>G74/12*5</f>
        <v>0</v>
      </c>
      <c r="H77" s="287">
        <f>H74/12*5</f>
        <v>0</v>
      </c>
      <c r="I77" s="287">
        <f>I74/12*5</f>
        <v>0</v>
      </c>
      <c r="J77" s="287">
        <f>J74/12*5</f>
        <v>0</v>
      </c>
      <c r="K77" s="282"/>
      <c r="M77" s="363"/>
    </row>
    <row r="78" spans="1:13" ht="15" x14ac:dyDescent="0.25">
      <c r="A78" s="106">
        <v>6.05</v>
      </c>
      <c r="B78" s="586" t="s">
        <v>444</v>
      </c>
      <c r="C78" s="587"/>
      <c r="D78" s="283" t="s">
        <v>433</v>
      </c>
      <c r="E78" s="94"/>
      <c r="F78" s="182">
        <f>F76+F77</f>
        <v>0</v>
      </c>
      <c r="G78" s="182">
        <f>G76+G77</f>
        <v>0</v>
      </c>
      <c r="H78" s="182">
        <f>H76+H77</f>
        <v>0</v>
      </c>
      <c r="I78" s="182">
        <f>I76+I77</f>
        <v>0</v>
      </c>
      <c r="J78" s="182">
        <f>J76+J77</f>
        <v>0</v>
      </c>
      <c r="K78" s="187" t="s">
        <v>393</v>
      </c>
      <c r="M78" s="363"/>
    </row>
    <row r="79" spans="1:13" x14ac:dyDescent="0.25">
      <c r="A79" s="106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M79" s="363"/>
    </row>
    <row r="80" spans="1:13" ht="15" x14ac:dyDescent="0.25">
      <c r="A80" s="592">
        <v>7</v>
      </c>
      <c r="B80" s="46" t="s">
        <v>12</v>
      </c>
      <c r="C80" s="47"/>
      <c r="D80" s="12">
        <v>2021</v>
      </c>
      <c r="E80" s="13">
        <f t="shared" ref="E80:J80" si="21">D80+1</f>
        <v>2022</v>
      </c>
      <c r="F80" s="13">
        <f t="shared" si="21"/>
        <v>2023</v>
      </c>
      <c r="G80" s="14">
        <f t="shared" si="21"/>
        <v>2024</v>
      </c>
      <c r="H80" s="14">
        <f t="shared" si="21"/>
        <v>2025</v>
      </c>
      <c r="I80" s="14">
        <f t="shared" si="21"/>
        <v>2026</v>
      </c>
      <c r="J80" s="14">
        <f t="shared" si="21"/>
        <v>2027</v>
      </c>
      <c r="K80" s="14" t="s">
        <v>584</v>
      </c>
      <c r="M80" s="363"/>
    </row>
    <row r="81" spans="1:13" ht="15" x14ac:dyDescent="0.25">
      <c r="A81" s="592"/>
      <c r="B81" s="427" t="s">
        <v>528</v>
      </c>
      <c r="C81" s="49"/>
      <c r="D81" s="50"/>
      <c r="E81" s="98"/>
      <c r="F81" s="50"/>
      <c r="G81" s="51"/>
      <c r="H81" s="51"/>
      <c r="I81" s="51"/>
      <c r="J81" s="51"/>
      <c r="K81" s="40"/>
      <c r="M81" s="363"/>
    </row>
    <row r="82" spans="1:13" ht="15" x14ac:dyDescent="0.25">
      <c r="A82" s="106">
        <v>7.01</v>
      </c>
      <c r="B82" s="590" t="s">
        <v>434</v>
      </c>
      <c r="C82" s="591"/>
      <c r="D82" s="284"/>
      <c r="E82" s="284"/>
      <c r="F82" s="496"/>
      <c r="G82" s="496"/>
      <c r="H82" s="496"/>
      <c r="I82" s="496"/>
      <c r="J82" s="496"/>
      <c r="K82" s="281"/>
      <c r="M82" s="363"/>
    </row>
    <row r="83" spans="1:13" ht="15" x14ac:dyDescent="0.25">
      <c r="A83" s="106">
        <v>7.02</v>
      </c>
      <c r="B83" s="588" t="s">
        <v>435</v>
      </c>
      <c r="C83" s="589"/>
      <c r="D83" s="285"/>
      <c r="E83" s="285"/>
      <c r="F83" s="497"/>
      <c r="G83" s="497"/>
      <c r="H83" s="497"/>
      <c r="I83" s="497"/>
      <c r="J83" s="497"/>
      <c r="K83" s="282"/>
      <c r="M83" s="363"/>
    </row>
    <row r="84" spans="1:13" x14ac:dyDescent="0.25">
      <c r="A84" s="106"/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M84" s="363"/>
    </row>
    <row r="85" spans="1:13" ht="15" x14ac:dyDescent="0.25">
      <c r="A85" s="106">
        <v>7.03</v>
      </c>
      <c r="B85" s="588" t="s">
        <v>437</v>
      </c>
      <c r="C85" s="589"/>
      <c r="D85" s="294" t="s">
        <v>431</v>
      </c>
      <c r="E85" s="288"/>
      <c r="F85" s="290">
        <f>F82/12*7</f>
        <v>0</v>
      </c>
      <c r="G85" s="290">
        <f>G82/12*7</f>
        <v>0</v>
      </c>
      <c r="H85" s="290">
        <f>H82/12*7</f>
        <v>0</v>
      </c>
      <c r="I85" s="290">
        <f>I82/12*7</f>
        <v>0</v>
      </c>
      <c r="J85" s="290">
        <f>J82/12*7</f>
        <v>0</v>
      </c>
      <c r="K85" s="281"/>
      <c r="M85" s="363"/>
    </row>
    <row r="86" spans="1:13" ht="15" x14ac:dyDescent="0.25">
      <c r="A86" s="106">
        <v>7.04</v>
      </c>
      <c r="B86" s="588" t="s">
        <v>436</v>
      </c>
      <c r="C86" s="589"/>
      <c r="D86" s="293" t="s">
        <v>432</v>
      </c>
      <c r="E86" s="289"/>
      <c r="F86" s="291">
        <f>F83/12*5</f>
        <v>0</v>
      </c>
      <c r="G86" s="291">
        <f>G83/12*5</f>
        <v>0</v>
      </c>
      <c r="H86" s="291">
        <f>H83/12*5</f>
        <v>0</v>
      </c>
      <c r="I86" s="291">
        <f>I83/12*5</f>
        <v>0</v>
      </c>
      <c r="J86" s="291">
        <f>J83/12*5</f>
        <v>0</v>
      </c>
      <c r="K86" s="282"/>
      <c r="M86" s="363"/>
    </row>
    <row r="87" spans="1:13" ht="15" x14ac:dyDescent="0.25">
      <c r="A87" s="106">
        <v>7.05</v>
      </c>
      <c r="B87" s="586" t="s">
        <v>444</v>
      </c>
      <c r="C87" s="587"/>
      <c r="D87" s="283" t="s">
        <v>433</v>
      </c>
      <c r="E87" s="94"/>
      <c r="F87" s="182">
        <f>F85+F86</f>
        <v>0</v>
      </c>
      <c r="G87" s="182">
        <f>G85+G86</f>
        <v>0</v>
      </c>
      <c r="H87" s="182">
        <f>H85+H86</f>
        <v>0</v>
      </c>
      <c r="I87" s="182">
        <f>I85+I86</f>
        <v>0</v>
      </c>
      <c r="J87" s="182">
        <f>J85+J86</f>
        <v>0</v>
      </c>
      <c r="K87" s="187" t="s">
        <v>393</v>
      </c>
      <c r="M87" s="363"/>
    </row>
    <row r="88" spans="1:13" x14ac:dyDescent="0.25">
      <c r="A88" s="106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M88" s="363"/>
    </row>
    <row r="89" spans="1:13" ht="15" x14ac:dyDescent="0.25">
      <c r="A89" s="592">
        <v>8</v>
      </c>
      <c r="B89" s="46" t="s">
        <v>12</v>
      </c>
      <c r="C89" s="47"/>
      <c r="D89" s="12">
        <v>2021</v>
      </c>
      <c r="E89" s="13">
        <f t="shared" ref="E89:J89" si="22">D89+1</f>
        <v>2022</v>
      </c>
      <c r="F89" s="13">
        <f t="shared" si="22"/>
        <v>2023</v>
      </c>
      <c r="G89" s="14">
        <f t="shared" si="22"/>
        <v>2024</v>
      </c>
      <c r="H89" s="14">
        <f t="shared" si="22"/>
        <v>2025</v>
      </c>
      <c r="I89" s="14">
        <f t="shared" si="22"/>
        <v>2026</v>
      </c>
      <c r="J89" s="14">
        <f t="shared" si="22"/>
        <v>2027</v>
      </c>
      <c r="K89" s="14" t="s">
        <v>584</v>
      </c>
    </row>
    <row r="90" spans="1:13" ht="15" x14ac:dyDescent="0.25">
      <c r="A90" s="592"/>
      <c r="B90" s="48" t="s">
        <v>443</v>
      </c>
      <c r="C90" s="49"/>
      <c r="D90" s="50"/>
      <c r="E90" s="98"/>
      <c r="F90" s="50"/>
      <c r="G90" s="51"/>
      <c r="H90" s="51"/>
      <c r="I90" s="51"/>
      <c r="J90" s="51"/>
      <c r="K90" s="40"/>
    </row>
    <row r="91" spans="1:13" ht="15" x14ac:dyDescent="0.25">
      <c r="A91" s="106">
        <v>8.01</v>
      </c>
      <c r="B91" s="590" t="s">
        <v>434</v>
      </c>
      <c r="C91" s="591"/>
      <c r="D91" s="284"/>
      <c r="E91" s="284"/>
      <c r="F91" s="496"/>
      <c r="G91" s="496"/>
      <c r="H91" s="496"/>
      <c r="I91" s="496"/>
      <c r="J91" s="496"/>
      <c r="K91" s="281"/>
    </row>
    <row r="92" spans="1:13" ht="15" x14ac:dyDescent="0.25">
      <c r="A92" s="106">
        <v>8.02</v>
      </c>
      <c r="B92" s="588" t="s">
        <v>435</v>
      </c>
      <c r="C92" s="589"/>
      <c r="D92" s="285"/>
      <c r="E92" s="285"/>
      <c r="F92" s="497"/>
      <c r="G92" s="497"/>
      <c r="H92" s="497"/>
      <c r="I92" s="497"/>
      <c r="J92" s="497"/>
      <c r="K92" s="282"/>
      <c r="M92" s="363"/>
    </row>
    <row r="93" spans="1:13" ht="14.25" customHeight="1" x14ac:dyDescent="0.25">
      <c r="A93" s="106"/>
      <c r="B93" s="106"/>
      <c r="C93" s="106"/>
      <c r="D93" s="106"/>
      <c r="E93" s="106"/>
      <c r="F93" s="106"/>
      <c r="G93" s="106"/>
      <c r="H93" s="106"/>
      <c r="I93" s="106"/>
      <c r="J93" s="106"/>
      <c r="K93" s="106"/>
    </row>
    <row r="94" spans="1:13" ht="15" x14ac:dyDescent="0.25">
      <c r="A94" s="106">
        <v>8.0299999999999994</v>
      </c>
      <c r="B94" s="588" t="s">
        <v>437</v>
      </c>
      <c r="C94" s="589"/>
      <c r="D94" s="294" t="s">
        <v>431</v>
      </c>
      <c r="E94" s="288"/>
      <c r="F94" s="290">
        <f>F91/12*7</f>
        <v>0</v>
      </c>
      <c r="G94" s="290">
        <f>G91/12*7</f>
        <v>0</v>
      </c>
      <c r="H94" s="290">
        <f>H91/12*7</f>
        <v>0</v>
      </c>
      <c r="I94" s="290">
        <f>I91/12*7</f>
        <v>0</v>
      </c>
      <c r="J94" s="290">
        <f>J91/12*7</f>
        <v>0</v>
      </c>
      <c r="K94" s="281"/>
    </row>
    <row r="95" spans="1:13" ht="15" x14ac:dyDescent="0.25">
      <c r="A95" s="106">
        <v>8.0399999999999991</v>
      </c>
      <c r="B95" s="588" t="s">
        <v>436</v>
      </c>
      <c r="C95" s="589"/>
      <c r="D95" s="293" t="s">
        <v>432</v>
      </c>
      <c r="E95" s="289"/>
      <c r="F95" s="291">
        <f>F92/12*5</f>
        <v>0</v>
      </c>
      <c r="G95" s="291">
        <f>G92/12*5</f>
        <v>0</v>
      </c>
      <c r="H95" s="291">
        <f>H92/12*5</f>
        <v>0</v>
      </c>
      <c r="I95" s="291">
        <f>I92/12*5</f>
        <v>0</v>
      </c>
      <c r="J95" s="291">
        <f>J92/12*5</f>
        <v>0</v>
      </c>
      <c r="K95" s="282"/>
    </row>
    <row r="96" spans="1:13" ht="15" x14ac:dyDescent="0.25">
      <c r="A96" s="106">
        <v>8.0500000000000007</v>
      </c>
      <c r="B96" s="586" t="s">
        <v>444</v>
      </c>
      <c r="C96" s="587"/>
      <c r="D96" s="283" t="s">
        <v>433</v>
      </c>
      <c r="E96" s="94"/>
      <c r="F96" s="182">
        <f>F94+F95</f>
        <v>0</v>
      </c>
      <c r="G96" s="182">
        <f>G94+G95</f>
        <v>0</v>
      </c>
      <c r="H96" s="182">
        <f>H94+H95</f>
        <v>0</v>
      </c>
      <c r="I96" s="182">
        <f>I94+I95</f>
        <v>0</v>
      </c>
      <c r="J96" s="182">
        <f>J94+J95</f>
        <v>0</v>
      </c>
      <c r="K96" s="187" t="s">
        <v>393</v>
      </c>
    </row>
    <row r="97" spans="1:27" x14ac:dyDescent="0.25">
      <c r="A97" s="106"/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363"/>
    </row>
    <row r="98" spans="1:27" ht="15" x14ac:dyDescent="0.25">
      <c r="A98" s="592">
        <v>9</v>
      </c>
      <c r="B98" s="46" t="s">
        <v>12</v>
      </c>
      <c r="C98" s="47"/>
      <c r="D98" s="12">
        <v>2021</v>
      </c>
      <c r="E98" s="13">
        <f t="shared" ref="E98:J98" si="23">D98+1</f>
        <v>2022</v>
      </c>
      <c r="F98" s="13">
        <f t="shared" si="23"/>
        <v>2023</v>
      </c>
      <c r="G98" s="14">
        <f t="shared" si="23"/>
        <v>2024</v>
      </c>
      <c r="H98" s="14">
        <f t="shared" si="23"/>
        <v>2025</v>
      </c>
      <c r="I98" s="14">
        <f t="shared" si="23"/>
        <v>2026</v>
      </c>
      <c r="J98" s="14">
        <f t="shared" si="23"/>
        <v>2027</v>
      </c>
      <c r="K98" s="14" t="s">
        <v>584</v>
      </c>
    </row>
    <row r="99" spans="1:27" ht="15" x14ac:dyDescent="0.25">
      <c r="A99" s="592"/>
      <c r="B99" s="48" t="s">
        <v>590</v>
      </c>
      <c r="C99" s="49"/>
      <c r="D99" s="50"/>
      <c r="E99" s="13"/>
      <c r="F99" s="13"/>
      <c r="G99" s="14"/>
      <c r="H99" s="14"/>
      <c r="I99" s="14"/>
      <c r="J99" s="14"/>
      <c r="K99" s="40"/>
    </row>
    <row r="100" spans="1:27" ht="15" x14ac:dyDescent="0.25">
      <c r="A100" s="106">
        <v>9.01</v>
      </c>
      <c r="B100" s="590" t="s">
        <v>434</v>
      </c>
      <c r="C100" s="591"/>
      <c r="D100" s="284"/>
      <c r="E100" s="284"/>
      <c r="F100" s="496"/>
      <c r="G100" s="496"/>
      <c r="H100" s="496"/>
      <c r="I100" s="496"/>
      <c r="J100" s="496"/>
      <c r="K100" s="281"/>
    </row>
    <row r="101" spans="1:27" ht="15" x14ac:dyDescent="0.25">
      <c r="A101" s="106">
        <v>9.02</v>
      </c>
      <c r="B101" s="588" t="s">
        <v>435</v>
      </c>
      <c r="C101" s="589"/>
      <c r="D101" s="285"/>
      <c r="E101" s="285"/>
      <c r="F101" s="497"/>
      <c r="G101" s="497"/>
      <c r="H101" s="497"/>
      <c r="I101" s="497"/>
      <c r="J101" s="497"/>
      <c r="K101" s="282"/>
      <c r="M101" s="363"/>
    </row>
    <row r="102" spans="1:27" x14ac:dyDescent="0.25">
      <c r="A102" s="106"/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</row>
    <row r="103" spans="1:27" ht="15" x14ac:dyDescent="0.25">
      <c r="A103" s="106">
        <v>9.0299999999999994</v>
      </c>
      <c r="B103" s="588" t="s">
        <v>437</v>
      </c>
      <c r="C103" s="589"/>
      <c r="D103" s="294" t="s">
        <v>431</v>
      </c>
      <c r="E103" s="288"/>
      <c r="F103" s="290">
        <f>F100/12*7</f>
        <v>0</v>
      </c>
      <c r="G103" s="290">
        <f>G100/12*7</f>
        <v>0</v>
      </c>
      <c r="H103" s="290">
        <f>H100/12*7</f>
        <v>0</v>
      </c>
      <c r="I103" s="290">
        <f>I100/12*7</f>
        <v>0</v>
      </c>
      <c r="J103" s="290">
        <f>J100/12*7</f>
        <v>0</v>
      </c>
      <c r="K103" s="281"/>
    </row>
    <row r="104" spans="1:27" ht="15" x14ac:dyDescent="0.25">
      <c r="A104" s="106">
        <v>9.0399999999999991</v>
      </c>
      <c r="B104" s="588" t="s">
        <v>436</v>
      </c>
      <c r="C104" s="589"/>
      <c r="D104" s="293" t="s">
        <v>432</v>
      </c>
      <c r="E104" s="289"/>
      <c r="F104" s="291">
        <f>F101/12*5</f>
        <v>0</v>
      </c>
      <c r="G104" s="291">
        <f>G101/12*5</f>
        <v>0</v>
      </c>
      <c r="H104" s="291">
        <f>H101/12*5</f>
        <v>0</v>
      </c>
      <c r="I104" s="291">
        <f>I101/12*5</f>
        <v>0</v>
      </c>
      <c r="J104" s="291">
        <f>J101/12*5</f>
        <v>0</v>
      </c>
      <c r="K104" s="282"/>
    </row>
    <row r="105" spans="1:27" ht="15" x14ac:dyDescent="0.25">
      <c r="A105" s="106">
        <v>9.0500000000000007</v>
      </c>
      <c r="B105" s="586" t="s">
        <v>444</v>
      </c>
      <c r="C105" s="587"/>
      <c r="D105" s="283" t="s">
        <v>433</v>
      </c>
      <c r="E105" s="94"/>
      <c r="F105" s="182">
        <f>F103+F104</f>
        <v>0</v>
      </c>
      <c r="G105" s="182">
        <f>G103+G104</f>
        <v>0</v>
      </c>
      <c r="H105" s="182">
        <f>H103+H104</f>
        <v>0</v>
      </c>
      <c r="I105" s="182">
        <f>I103+I104</f>
        <v>0</v>
      </c>
      <c r="J105" s="182">
        <f>J103+J104</f>
        <v>0</v>
      </c>
      <c r="K105" s="187" t="s">
        <v>393</v>
      </c>
    </row>
    <row r="106" spans="1:27" x14ac:dyDescent="0.25">
      <c r="A106" s="106"/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</row>
    <row r="107" spans="1:27" ht="15" x14ac:dyDescent="0.25">
      <c r="A107" s="378">
        <v>10</v>
      </c>
      <c r="B107" s="59" t="s">
        <v>711</v>
      </c>
      <c r="C107" s="11"/>
      <c r="D107" s="99">
        <v>2021</v>
      </c>
      <c r="E107" s="13">
        <f t="shared" ref="E107:J107" si="24">D107+1</f>
        <v>2022</v>
      </c>
      <c r="F107" s="13">
        <f t="shared" si="24"/>
        <v>2023</v>
      </c>
      <c r="G107" s="14">
        <f t="shared" si="24"/>
        <v>2024</v>
      </c>
      <c r="H107" s="14">
        <f t="shared" si="24"/>
        <v>2025</v>
      </c>
      <c r="I107" s="14">
        <f t="shared" si="24"/>
        <v>2026</v>
      </c>
      <c r="J107" s="14">
        <f t="shared" si="24"/>
        <v>2027</v>
      </c>
      <c r="K107" s="14" t="s">
        <v>584</v>
      </c>
      <c r="T107" s="363"/>
      <c r="V107" s="77"/>
      <c r="Y107" s="77"/>
      <c r="AA107" s="77"/>
    </row>
    <row r="108" spans="1:27" ht="15" x14ac:dyDescent="0.25">
      <c r="A108" s="106">
        <v>10.01</v>
      </c>
      <c r="B108" s="118" t="s">
        <v>14</v>
      </c>
      <c r="C108" s="119"/>
      <c r="D108" s="117"/>
      <c r="E108" s="117"/>
      <c r="F108" s="55">
        <v>560</v>
      </c>
      <c r="G108" s="55">
        <v>577</v>
      </c>
      <c r="H108" s="55">
        <v>577</v>
      </c>
      <c r="I108" s="56">
        <v>570</v>
      </c>
      <c r="J108" s="56">
        <v>570</v>
      </c>
      <c r="K108" s="120"/>
      <c r="L108" s="364"/>
      <c r="M108" s="374"/>
      <c r="N108" s="374"/>
      <c r="O108" s="374"/>
      <c r="P108" s="374"/>
      <c r="Q108" s="374"/>
      <c r="U108" s="363"/>
      <c r="V108" s="77"/>
      <c r="W108" s="77"/>
    </row>
    <row r="109" spans="1:27" ht="14.25" customHeight="1" x14ac:dyDescent="0.25">
      <c r="A109" s="106">
        <v>10.02</v>
      </c>
      <c r="B109" s="2" t="s">
        <v>361</v>
      </c>
      <c r="C109" s="27"/>
      <c r="D109" s="94"/>
      <c r="E109" s="94"/>
      <c r="F109" s="182">
        <f>F108*F67</f>
        <v>0</v>
      </c>
      <c r="G109" s="182">
        <f>G108*G67</f>
        <v>0</v>
      </c>
      <c r="H109" s="182">
        <f>H108*H67</f>
        <v>0</v>
      </c>
      <c r="I109" s="182">
        <f>I108*I67</f>
        <v>0</v>
      </c>
      <c r="J109" s="182">
        <f>J108*J67</f>
        <v>0</v>
      </c>
      <c r="K109" s="3">
        <v>5799.3611000000001</v>
      </c>
      <c r="M109" s="365"/>
      <c r="N109" s="363"/>
      <c r="P109" s="363"/>
      <c r="U109" s="363"/>
    </row>
    <row r="110" spans="1:27" x14ac:dyDescent="0.25">
      <c r="A110" s="58"/>
      <c r="B110" s="80"/>
      <c r="C110" s="106"/>
      <c r="D110" s="80"/>
      <c r="E110" s="106"/>
      <c r="F110" s="106"/>
      <c r="G110" s="106"/>
      <c r="H110" s="106"/>
      <c r="I110" s="106"/>
      <c r="J110" s="106"/>
      <c r="K110" s="106"/>
      <c r="M110" s="363"/>
      <c r="N110" s="363"/>
      <c r="O110" s="365"/>
      <c r="P110" s="363"/>
    </row>
    <row r="111" spans="1:27" ht="30" customHeight="1" x14ac:dyDescent="0.25">
      <c r="A111" s="54">
        <v>10.029999999999999</v>
      </c>
      <c r="B111" s="604" t="s">
        <v>387</v>
      </c>
      <c r="C111" s="605"/>
      <c r="D111" s="273"/>
      <c r="E111" s="96"/>
      <c r="F111" s="500"/>
      <c r="G111" s="500"/>
      <c r="H111" s="500"/>
      <c r="I111" s="500"/>
      <c r="J111" s="500"/>
      <c r="K111" s="57"/>
      <c r="M111" s="363"/>
      <c r="N111" s="363"/>
      <c r="O111" s="365"/>
      <c r="P111" s="363"/>
    </row>
    <row r="112" spans="1:27" ht="15" customHeight="1" x14ac:dyDescent="0.25">
      <c r="A112" s="54">
        <v>10.039999999999999</v>
      </c>
      <c r="B112" s="2" t="s">
        <v>361</v>
      </c>
      <c r="C112" s="2"/>
      <c r="D112" s="94"/>
      <c r="E112" s="94"/>
      <c r="F112" s="182">
        <f>SUM(F111)</f>
        <v>0</v>
      </c>
      <c r="G112" s="182">
        <f>SUM(G111)</f>
        <v>0</v>
      </c>
      <c r="H112" s="182">
        <f>SUM(H111)</f>
        <v>0</v>
      </c>
      <c r="I112" s="182">
        <f>SUM(I111)</f>
        <v>0</v>
      </c>
      <c r="J112" s="182">
        <f>SUM(J111)</f>
        <v>0</v>
      </c>
      <c r="K112" s="53"/>
      <c r="N112" s="363"/>
      <c r="P112" s="363"/>
    </row>
    <row r="113" spans="1:16" ht="15" customHeight="1" x14ac:dyDescent="0.25">
      <c r="A113" s="58"/>
      <c r="B113" s="585" t="s">
        <v>705</v>
      </c>
      <c r="C113" s="585"/>
      <c r="D113" s="585"/>
      <c r="E113" s="585"/>
      <c r="F113" s="585"/>
      <c r="G113" s="585"/>
      <c r="H113" s="585"/>
      <c r="I113" s="585"/>
      <c r="J113" s="585"/>
      <c r="K113" s="585"/>
      <c r="N113" s="363"/>
      <c r="P113" s="363"/>
    </row>
    <row r="114" spans="1:16" x14ac:dyDescent="0.25">
      <c r="A114" s="58"/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N114" s="363"/>
      <c r="P114" s="363"/>
    </row>
    <row r="115" spans="1:16" ht="15" x14ac:dyDescent="0.25">
      <c r="A115" s="378">
        <v>11</v>
      </c>
      <c r="B115" s="59" t="s">
        <v>16</v>
      </c>
      <c r="C115" s="60"/>
      <c r="D115" s="99">
        <v>2021</v>
      </c>
      <c r="E115" s="13">
        <f t="shared" ref="E115:J115" si="25">D115+1</f>
        <v>2022</v>
      </c>
      <c r="F115" s="13">
        <f t="shared" si="25"/>
        <v>2023</v>
      </c>
      <c r="G115" s="14">
        <f t="shared" si="25"/>
        <v>2024</v>
      </c>
      <c r="H115" s="14">
        <f t="shared" si="25"/>
        <v>2025</v>
      </c>
      <c r="I115" s="14">
        <f t="shared" si="25"/>
        <v>2026</v>
      </c>
      <c r="J115" s="14">
        <f t="shared" si="25"/>
        <v>2027</v>
      </c>
      <c r="K115" s="14" t="s">
        <v>584</v>
      </c>
      <c r="N115" s="363"/>
      <c r="P115" s="363"/>
    </row>
    <row r="116" spans="1:16" ht="15" customHeight="1" x14ac:dyDescent="0.25">
      <c r="A116" s="54">
        <v>11.01</v>
      </c>
      <c r="B116" s="118" t="s">
        <v>14</v>
      </c>
      <c r="C116" s="119"/>
      <c r="D116" s="117"/>
      <c r="E116" s="117"/>
      <c r="F116" s="55">
        <v>241</v>
      </c>
      <c r="G116" s="55">
        <v>243</v>
      </c>
      <c r="H116" s="55">
        <v>246</v>
      </c>
      <c r="I116" s="56">
        <v>250</v>
      </c>
      <c r="J116" s="56">
        <v>253</v>
      </c>
      <c r="K116" s="57"/>
    </row>
    <row r="117" spans="1:16" ht="15" x14ac:dyDescent="0.25">
      <c r="A117" s="54">
        <v>11.02</v>
      </c>
      <c r="B117" s="2" t="s">
        <v>361</v>
      </c>
      <c r="C117" s="27"/>
      <c r="D117" s="93"/>
      <c r="E117" s="93"/>
      <c r="F117" s="183">
        <f>F116*F67</f>
        <v>0</v>
      </c>
      <c r="G117" s="183">
        <f>G116*G67</f>
        <v>0</v>
      </c>
      <c r="H117" s="183">
        <f>H116*H67</f>
        <v>0</v>
      </c>
      <c r="I117" s="183">
        <f>I116*I67</f>
        <v>0</v>
      </c>
      <c r="J117" s="183">
        <f>J116*J67</f>
        <v>0</v>
      </c>
      <c r="K117" s="3">
        <v>5320.3630999999996</v>
      </c>
      <c r="M117" s="363"/>
      <c r="N117" s="363"/>
      <c r="O117" s="363"/>
    </row>
    <row r="118" spans="1:16" ht="15" customHeight="1" x14ac:dyDescent="0.25">
      <c r="A118" s="58"/>
      <c r="B118" s="585" t="s">
        <v>706</v>
      </c>
      <c r="C118" s="585"/>
      <c r="D118" s="585"/>
      <c r="E118" s="585"/>
      <c r="F118" s="585"/>
      <c r="G118" s="585"/>
      <c r="H118" s="585"/>
      <c r="I118" s="585"/>
      <c r="J118" s="585"/>
      <c r="K118" s="585"/>
    </row>
    <row r="119" spans="1:16" x14ac:dyDescent="0.25">
      <c r="A119" s="58"/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363"/>
    </row>
    <row r="120" spans="1:16" ht="15" x14ac:dyDescent="0.25">
      <c r="A120" s="378">
        <v>12</v>
      </c>
      <c r="B120" s="59" t="s">
        <v>31</v>
      </c>
      <c r="C120" s="60"/>
      <c r="D120" s="12">
        <v>2021</v>
      </c>
      <c r="E120" s="13">
        <f t="shared" ref="E120:J120" si="26">D120+1</f>
        <v>2022</v>
      </c>
      <c r="F120" s="13">
        <f t="shared" si="26"/>
        <v>2023</v>
      </c>
      <c r="G120" s="14">
        <f t="shared" si="26"/>
        <v>2024</v>
      </c>
      <c r="H120" s="14">
        <f t="shared" si="26"/>
        <v>2025</v>
      </c>
      <c r="I120" s="14">
        <f t="shared" si="26"/>
        <v>2026</v>
      </c>
      <c r="J120" s="14">
        <f t="shared" si="26"/>
        <v>2027</v>
      </c>
      <c r="K120" s="14" t="s">
        <v>584</v>
      </c>
    </row>
    <row r="121" spans="1:16" x14ac:dyDescent="0.25">
      <c r="A121" s="54">
        <v>12.01</v>
      </c>
      <c r="B121" s="31" t="s">
        <v>14</v>
      </c>
      <c r="C121" s="41"/>
      <c r="D121" s="117"/>
      <c r="E121" s="117"/>
      <c r="F121" s="55">
        <v>5</v>
      </c>
      <c r="G121" s="55">
        <v>5</v>
      </c>
      <c r="H121" s="55">
        <v>5</v>
      </c>
      <c r="I121" s="56">
        <v>5</v>
      </c>
      <c r="J121" s="56">
        <v>5</v>
      </c>
      <c r="K121" s="20"/>
    </row>
    <row r="122" spans="1:16" ht="15" x14ac:dyDescent="0.25">
      <c r="A122" s="54">
        <v>12.02</v>
      </c>
      <c r="B122" s="602" t="s">
        <v>361</v>
      </c>
      <c r="C122" s="603"/>
      <c r="D122" s="93"/>
      <c r="E122" s="93"/>
      <c r="F122" s="78">
        <f>F121*F67</f>
        <v>0</v>
      </c>
      <c r="G122" s="78">
        <f>G121*G67</f>
        <v>0</v>
      </c>
      <c r="H122" s="78">
        <f>H121*H67</f>
        <v>0</v>
      </c>
      <c r="I122" s="78">
        <f>I121*I67</f>
        <v>0</v>
      </c>
      <c r="J122" s="78">
        <f>J121*J67</f>
        <v>0</v>
      </c>
      <c r="K122" s="3">
        <v>5410.3630999999996</v>
      </c>
    </row>
    <row r="123" spans="1:16" x14ac:dyDescent="0.25">
      <c r="A123" s="58"/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</row>
    <row r="124" spans="1:16" x14ac:dyDescent="0.25">
      <c r="A124" s="58"/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</row>
    <row r="125" spans="1:16" ht="15" x14ac:dyDescent="0.25">
      <c r="A125" s="179">
        <v>13</v>
      </c>
      <c r="B125" s="59" t="s">
        <v>32</v>
      </c>
      <c r="C125" s="60"/>
      <c r="D125" s="12">
        <v>2021</v>
      </c>
      <c r="E125" s="13">
        <f t="shared" ref="E125:J125" si="27">D125+1</f>
        <v>2022</v>
      </c>
      <c r="F125" s="13">
        <f t="shared" si="27"/>
        <v>2023</v>
      </c>
      <c r="G125" s="14">
        <f t="shared" si="27"/>
        <v>2024</v>
      </c>
      <c r="H125" s="14">
        <f t="shared" si="27"/>
        <v>2025</v>
      </c>
      <c r="I125" s="14">
        <f t="shared" si="27"/>
        <v>2026</v>
      </c>
      <c r="J125" s="14">
        <f t="shared" si="27"/>
        <v>2027</v>
      </c>
      <c r="K125" s="61" t="s">
        <v>584</v>
      </c>
      <c r="L125" s="366"/>
    </row>
    <row r="126" spans="1:16" x14ac:dyDescent="0.25">
      <c r="A126" s="54">
        <v>13.01</v>
      </c>
      <c r="B126" s="31" t="s">
        <v>17</v>
      </c>
      <c r="C126" s="62"/>
      <c r="D126" s="100"/>
      <c r="E126" s="100"/>
      <c r="F126" s="536">
        <v>386</v>
      </c>
      <c r="G126" s="536">
        <v>398</v>
      </c>
      <c r="H126" s="536">
        <v>398</v>
      </c>
      <c r="I126" s="536">
        <v>414</v>
      </c>
      <c r="J126" s="537">
        <v>407</v>
      </c>
      <c r="K126" s="20"/>
    </row>
    <row r="127" spans="1:16" ht="15" x14ac:dyDescent="0.25">
      <c r="A127" s="54">
        <v>13.02</v>
      </c>
      <c r="B127" s="24" t="s">
        <v>18</v>
      </c>
      <c r="C127" s="63">
        <v>0.66669999999999996</v>
      </c>
      <c r="D127" s="95"/>
      <c r="E127" s="95"/>
      <c r="F127" s="484">
        <f>F126*F68</f>
        <v>0</v>
      </c>
      <c r="G127" s="484">
        <f>G126*G68</f>
        <v>0</v>
      </c>
      <c r="H127" s="484">
        <f>H126*H68</f>
        <v>0</v>
      </c>
      <c r="I127" s="484">
        <f>I126*I68</f>
        <v>0</v>
      </c>
      <c r="J127" s="484">
        <f>J126*J68</f>
        <v>0</v>
      </c>
      <c r="K127" s="20"/>
    </row>
    <row r="128" spans="1:16" x14ac:dyDescent="0.25">
      <c r="A128" s="54">
        <v>13.03</v>
      </c>
      <c r="B128" s="31" t="s">
        <v>14</v>
      </c>
      <c r="C128" s="41"/>
      <c r="D128" s="100"/>
      <c r="E128" s="100"/>
      <c r="F128" s="538">
        <v>49</v>
      </c>
      <c r="G128" s="538">
        <v>50</v>
      </c>
      <c r="H128" s="538">
        <v>51</v>
      </c>
      <c r="I128" s="538">
        <v>53</v>
      </c>
      <c r="J128" s="539">
        <v>53</v>
      </c>
      <c r="K128" s="20"/>
    </row>
    <row r="129" spans="1:11" ht="15" x14ac:dyDescent="0.25">
      <c r="A129" s="54">
        <v>13.04</v>
      </c>
      <c r="B129" s="24" t="s">
        <v>15</v>
      </c>
      <c r="C129" s="63">
        <v>0.33329999999999999</v>
      </c>
      <c r="D129" s="95"/>
      <c r="E129" s="95"/>
      <c r="F129" s="52">
        <f>F128*F67</f>
        <v>0</v>
      </c>
      <c r="G129" s="52">
        <f>G128*G67</f>
        <v>0</v>
      </c>
      <c r="H129" s="52">
        <f>H128*H67</f>
        <v>0</v>
      </c>
      <c r="I129" s="52">
        <f>I128*I67</f>
        <v>0</v>
      </c>
      <c r="J129" s="506">
        <f>J128*J67</f>
        <v>0</v>
      </c>
      <c r="K129" s="20"/>
    </row>
    <row r="130" spans="1:11" ht="15" x14ac:dyDescent="0.25">
      <c r="A130" s="54">
        <v>13.05</v>
      </c>
      <c r="B130" s="602" t="s">
        <v>361</v>
      </c>
      <c r="C130" s="603"/>
      <c r="D130" s="101"/>
      <c r="E130" s="101"/>
      <c r="F130" s="78">
        <f>F127+F129</f>
        <v>0</v>
      </c>
      <c r="G130" s="184">
        <f>G127+G129</f>
        <v>0</v>
      </c>
      <c r="H130" s="184">
        <f>H127+H129</f>
        <v>0</v>
      </c>
      <c r="I130" s="78">
        <f>I127+I129</f>
        <v>0</v>
      </c>
      <c r="J130" s="78">
        <f>J127+J129</f>
        <v>0</v>
      </c>
      <c r="K130" s="3">
        <v>6291.3630999999996</v>
      </c>
    </row>
    <row r="131" spans="1:11" ht="15" customHeight="1" x14ac:dyDescent="0.25">
      <c r="A131" s="58"/>
      <c r="B131" s="594" t="s">
        <v>689</v>
      </c>
      <c r="C131" s="594"/>
      <c r="D131" s="594"/>
      <c r="E131" s="594"/>
      <c r="F131" s="594"/>
      <c r="G131" s="594"/>
      <c r="H131" s="594"/>
      <c r="I131" s="594"/>
      <c r="J131" s="594"/>
      <c r="K131" s="594"/>
    </row>
    <row r="132" spans="1:11" x14ac:dyDescent="0.25">
      <c r="A132" s="58"/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</row>
    <row r="133" spans="1:11" ht="15" x14ac:dyDescent="0.25">
      <c r="A133" s="179">
        <v>14</v>
      </c>
      <c r="B133" s="59" t="s">
        <v>33</v>
      </c>
      <c r="C133" s="60"/>
      <c r="D133" s="12">
        <v>2021</v>
      </c>
      <c r="E133" s="13">
        <f t="shared" ref="E133:J133" si="28">D133+1</f>
        <v>2022</v>
      </c>
      <c r="F133" s="13">
        <f t="shared" si="28"/>
        <v>2023</v>
      </c>
      <c r="G133" s="14">
        <f t="shared" si="28"/>
        <v>2024</v>
      </c>
      <c r="H133" s="14">
        <f t="shared" si="28"/>
        <v>2025</v>
      </c>
      <c r="I133" s="14">
        <f t="shared" si="28"/>
        <v>2026</v>
      </c>
      <c r="J133" s="14">
        <f t="shared" si="28"/>
        <v>2027</v>
      </c>
      <c r="K133" s="14" t="s">
        <v>584</v>
      </c>
    </row>
    <row r="134" spans="1:11" x14ac:dyDescent="0.25">
      <c r="A134" s="54">
        <v>14.01</v>
      </c>
      <c r="B134" s="31" t="s">
        <v>14</v>
      </c>
      <c r="C134" s="41"/>
      <c r="D134" s="95"/>
      <c r="E134" s="95"/>
      <c r="F134" s="55">
        <v>184.20047732696898</v>
      </c>
      <c r="G134" s="55">
        <v>183.32541567695961</v>
      </c>
      <c r="H134" s="55">
        <v>182.45862884160758</v>
      </c>
      <c r="I134" s="56">
        <v>181.6</v>
      </c>
      <c r="J134" s="56">
        <v>180.74941451990631</v>
      </c>
      <c r="K134" s="20"/>
    </row>
    <row r="135" spans="1:11" ht="15" x14ac:dyDescent="0.25">
      <c r="A135" s="54">
        <v>14.02</v>
      </c>
      <c r="B135" s="2" t="s">
        <v>361</v>
      </c>
      <c r="C135" s="27"/>
      <c r="D135" s="94"/>
      <c r="E135" s="94"/>
      <c r="F135" s="182">
        <f>F134*F67</f>
        <v>0</v>
      </c>
      <c r="G135" s="182">
        <f>G134*G67</f>
        <v>0</v>
      </c>
      <c r="H135" s="182">
        <f>H134*H67</f>
        <v>0</v>
      </c>
      <c r="I135" s="182">
        <f>I134*I67</f>
        <v>0</v>
      </c>
      <c r="J135" s="182">
        <f>J134*J67</f>
        <v>0</v>
      </c>
      <c r="K135" s="3" t="s">
        <v>587</v>
      </c>
    </row>
    <row r="136" spans="1:11" x14ac:dyDescent="0.25">
      <c r="A136" s="58"/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</row>
    <row r="137" spans="1:11" x14ac:dyDescent="0.25">
      <c r="A137" s="58"/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</row>
    <row r="138" spans="1:11" ht="15" x14ac:dyDescent="0.25">
      <c r="A138" s="179">
        <v>15</v>
      </c>
      <c r="B138" s="59" t="s">
        <v>627</v>
      </c>
      <c r="C138" s="60"/>
      <c r="D138" s="12">
        <v>2021</v>
      </c>
      <c r="E138" s="13">
        <f t="shared" ref="E138" si="29">D138+1</f>
        <v>2022</v>
      </c>
      <c r="F138" s="13">
        <f t="shared" ref="F138" si="30">E138+1</f>
        <v>2023</v>
      </c>
      <c r="G138" s="14">
        <f t="shared" ref="G138" si="31">F138+1</f>
        <v>2024</v>
      </c>
      <c r="H138" s="14">
        <f t="shared" ref="H138" si="32">G138+1</f>
        <v>2025</v>
      </c>
      <c r="I138" s="14">
        <f t="shared" ref="I138" si="33">H138+1</f>
        <v>2026</v>
      </c>
      <c r="J138" s="14">
        <f t="shared" ref="J138" si="34">I138+1</f>
        <v>2027</v>
      </c>
      <c r="K138" s="14" t="s">
        <v>584</v>
      </c>
    </row>
    <row r="139" spans="1:11" ht="15" x14ac:dyDescent="0.25">
      <c r="A139" s="179"/>
      <c r="B139" s="31" t="s">
        <v>614</v>
      </c>
      <c r="C139" s="41" t="s">
        <v>624</v>
      </c>
      <c r="D139" s="485"/>
      <c r="E139" s="486"/>
      <c r="F139" s="487"/>
      <c r="G139" s="487"/>
      <c r="H139" s="487"/>
      <c r="I139" s="487"/>
      <c r="J139" s="487"/>
      <c r="K139" s="488"/>
    </row>
    <row r="140" spans="1:11" x14ac:dyDescent="0.25">
      <c r="A140" s="54">
        <v>15.01</v>
      </c>
      <c r="B140" s="31" t="s">
        <v>615</v>
      </c>
      <c r="C140" s="489">
        <v>0.6</v>
      </c>
      <c r="D140" s="95"/>
      <c r="E140" s="95"/>
      <c r="F140" s="490">
        <f>IF(F$67&lt;1001,$C$140*F$67,0)</f>
        <v>0</v>
      </c>
      <c r="G140" s="490">
        <f>IF(G$67&lt;1001,$C$140*G$67,0)</f>
        <v>0</v>
      </c>
      <c r="H140" s="490">
        <f t="shared" ref="H140:J140" si="35">IF(H$67&lt;1001,$C$140*H$67,0)</f>
        <v>0</v>
      </c>
      <c r="I140" s="490">
        <f t="shared" si="35"/>
        <v>0</v>
      </c>
      <c r="J140" s="492">
        <f t="shared" si="35"/>
        <v>0</v>
      </c>
      <c r="K140" s="20"/>
    </row>
    <row r="141" spans="1:11" x14ac:dyDescent="0.25">
      <c r="A141" s="54">
        <v>15.02</v>
      </c>
      <c r="B141" s="31" t="s">
        <v>616</v>
      </c>
      <c r="C141" s="489">
        <v>1</v>
      </c>
      <c r="D141" s="95"/>
      <c r="E141" s="95"/>
      <c r="F141" s="490">
        <f>IF(F$67&gt;2000,0,IF(F$67&lt;1001,0,$C$141*F$67))</f>
        <v>0</v>
      </c>
      <c r="G141" s="490">
        <f>IF(G$67&gt;2000,0,IF(G$67&lt;1001,0,$C$141*G$67))</f>
        <v>0</v>
      </c>
      <c r="H141" s="490">
        <f t="shared" ref="H141:J141" si="36">IF(H$67&gt;2000,0,IF(H$67&lt;1001,0,$C$141*H$67))</f>
        <v>0</v>
      </c>
      <c r="I141" s="490">
        <f t="shared" si="36"/>
        <v>0</v>
      </c>
      <c r="J141" s="492">
        <f t="shared" si="36"/>
        <v>0</v>
      </c>
      <c r="K141" s="20"/>
    </row>
    <row r="142" spans="1:11" x14ac:dyDescent="0.25">
      <c r="A142" s="54">
        <v>15.03</v>
      </c>
      <c r="B142" s="31" t="s">
        <v>617</v>
      </c>
      <c r="C142" s="489">
        <v>2.2999999999999998</v>
      </c>
      <c r="D142" s="95"/>
      <c r="E142" s="95"/>
      <c r="F142" s="490">
        <f>IF(F$67&gt;4000,0,IF(F$67&lt;2001,0,$C$142*F$67))</f>
        <v>0</v>
      </c>
      <c r="G142" s="490">
        <f t="shared" ref="G142:J142" si="37">IF(G$67&gt;4000,0,IF(G$67&lt;2001,0,$C$142*G$67))</f>
        <v>0</v>
      </c>
      <c r="H142" s="490">
        <f t="shared" si="37"/>
        <v>0</v>
      </c>
      <c r="I142" s="490">
        <f t="shared" si="37"/>
        <v>0</v>
      </c>
      <c r="J142" s="492">
        <f t="shared" si="37"/>
        <v>0</v>
      </c>
      <c r="K142" s="20"/>
    </row>
    <row r="143" spans="1:11" x14ac:dyDescent="0.25">
      <c r="A143" s="54">
        <v>15.04</v>
      </c>
      <c r="B143" s="31" t="s">
        <v>618</v>
      </c>
      <c r="C143" s="489">
        <v>4</v>
      </c>
      <c r="D143" s="95"/>
      <c r="E143" s="95"/>
      <c r="F143" s="490">
        <f>IF(F$67&gt;10000,0,IF(F$67&lt;4001,0,$C$143*F$67))</f>
        <v>0</v>
      </c>
      <c r="G143" s="490">
        <f t="shared" ref="G143:J143" si="38">IF(G$67&gt;10000,0,IF(G$67&lt;4001,0,$C$143*G$67))</f>
        <v>0</v>
      </c>
      <c r="H143" s="490">
        <f t="shared" si="38"/>
        <v>0</v>
      </c>
      <c r="I143" s="490">
        <f t="shared" si="38"/>
        <v>0</v>
      </c>
      <c r="J143" s="492">
        <f t="shared" si="38"/>
        <v>0</v>
      </c>
      <c r="K143" s="20"/>
    </row>
    <row r="144" spans="1:11" x14ac:dyDescent="0.25">
      <c r="A144" s="54">
        <v>15.05</v>
      </c>
      <c r="B144" s="31" t="s">
        <v>619</v>
      </c>
      <c r="C144" s="489">
        <v>5</v>
      </c>
      <c r="D144" s="95"/>
      <c r="E144" s="95"/>
      <c r="F144" s="490">
        <f>IF($B$2="Bern",0,IF($B$2="Biel/Bienne",0,IF($B$2="Thun",0,IF(F$67&gt;10000,F$67*$C$144,0))))</f>
        <v>0</v>
      </c>
      <c r="G144" s="490">
        <f>IF($B$2="Bern",0,IF($B$2="Biel/Bienne",0,IF($B$2="Thun",0,IF(G$67&gt;10000,G$67*$C$144,0))))</f>
        <v>0</v>
      </c>
      <c r="H144" s="490">
        <f>IF($B$2="Bern",0,IF($B$2="Biel/Bienne",0,IF($B$2="Thun",0,IF(H$67&gt;10000,H$67*$C$144,0))))</f>
        <v>0</v>
      </c>
      <c r="I144" s="490">
        <f>IF($B$2="Bern",0,IF($B$2="Biel/Bienne",0,IF($B$2="Thun",0,IF(I$67&gt;10000,I$67*$C$144,0))))</f>
        <v>0</v>
      </c>
      <c r="J144" s="492">
        <f>IF($B$2="Bern",0,IF($B$2="Biel/Bienne",0,IF($B$2="Thun",0,IF(J$67&gt;10000,J$67*$C$144,0))))</f>
        <v>0</v>
      </c>
      <c r="K144" s="20"/>
    </row>
    <row r="145" spans="1:11" x14ac:dyDescent="0.25">
      <c r="A145" s="54">
        <v>15.06</v>
      </c>
      <c r="B145" s="31" t="s">
        <v>621</v>
      </c>
      <c r="C145" s="489">
        <v>7.8</v>
      </c>
      <c r="D145" s="95"/>
      <c r="E145" s="95"/>
      <c r="F145" s="490">
        <f>IF($B$2="Thun",$C$145*F$67,0)</f>
        <v>0</v>
      </c>
      <c r="G145" s="490">
        <f>IF($B$2="Thun",$C$145*G$67,0)</f>
        <v>0</v>
      </c>
      <c r="H145" s="490">
        <f>IF($B$2="Thun",$C$145*H$67,0)</f>
        <v>0</v>
      </c>
      <c r="I145" s="490">
        <f>IF($B$2="Thun",$C$145*I$67,0)</f>
        <v>0</v>
      </c>
      <c r="J145" s="492">
        <f>IF($B$2="Thun",$C$145*J$67,0)</f>
        <v>0</v>
      </c>
      <c r="K145" s="20"/>
    </row>
    <row r="146" spans="1:11" x14ac:dyDescent="0.25">
      <c r="A146" s="54">
        <v>15.07</v>
      </c>
      <c r="B146" s="31" t="s">
        <v>622</v>
      </c>
      <c r="C146" s="489">
        <v>17</v>
      </c>
      <c r="D146" s="95"/>
      <c r="E146" s="95"/>
      <c r="F146" s="490">
        <f>IF($B$2="Biel/Bienne",$C$146*F$67,0)</f>
        <v>0</v>
      </c>
      <c r="G146" s="490">
        <f>IF($B$2="Biel/Bienne",$C$146*G$67,0)</f>
        <v>0</v>
      </c>
      <c r="H146" s="490">
        <f>IF($B$2="Biel/Bienne",$C$146*H$67,0)</f>
        <v>0</v>
      </c>
      <c r="I146" s="490">
        <f>IF($B$2="Biel/Bienne",$C$146*I$67,0)</f>
        <v>0</v>
      </c>
      <c r="J146" s="492">
        <f>IF($B$2="Biel/Bienne",$C$146*J$67,0)</f>
        <v>0</v>
      </c>
      <c r="K146" s="20"/>
    </row>
    <row r="147" spans="1:11" x14ac:dyDescent="0.25">
      <c r="A147" s="54">
        <v>15.08</v>
      </c>
      <c r="B147" s="31" t="s">
        <v>623</v>
      </c>
      <c r="C147" s="489">
        <v>17.3</v>
      </c>
      <c r="D147" s="95"/>
      <c r="E147" s="95"/>
      <c r="F147" s="490">
        <f>IF($B$2="Bern",$C$147*F$67,0)</f>
        <v>0</v>
      </c>
      <c r="G147" s="490">
        <f>IF($B$2="Bern",$C$147*G$67,0)</f>
        <v>0</v>
      </c>
      <c r="H147" s="490">
        <f>IF($B$2="Bern",$C$147*H$67,0)</f>
        <v>0</v>
      </c>
      <c r="I147" s="490">
        <f>IF($B$2="Bern",$C$147*I$67,0)</f>
        <v>0</v>
      </c>
      <c r="J147" s="493">
        <f>IF($B$2="Bern",$C$147*J$67,0)</f>
        <v>0</v>
      </c>
      <c r="K147" s="20"/>
    </row>
    <row r="148" spans="1:11" ht="15" x14ac:dyDescent="0.25">
      <c r="A148" s="54">
        <v>15.09</v>
      </c>
      <c r="B148" s="2" t="s">
        <v>361</v>
      </c>
      <c r="C148" s="27"/>
      <c r="D148" s="94"/>
      <c r="E148" s="94"/>
      <c r="F148" s="491">
        <f>SUM(F140:F147)</f>
        <v>0</v>
      </c>
      <c r="G148" s="491">
        <f t="shared" ref="G148:J148" si="39">SUM(G140:G147)</f>
        <v>0</v>
      </c>
      <c r="H148" s="491">
        <f t="shared" si="39"/>
        <v>0</v>
      </c>
      <c r="I148" s="491">
        <f t="shared" si="39"/>
        <v>0</v>
      </c>
      <c r="J148" s="491">
        <f t="shared" si="39"/>
        <v>0</v>
      </c>
      <c r="K148" s="3" t="s">
        <v>620</v>
      </c>
    </row>
    <row r="149" spans="1:11" ht="20.25" customHeight="1" x14ac:dyDescent="0.25">
      <c r="A149" s="23">
        <v>15.1</v>
      </c>
      <c r="B149" s="494" t="s">
        <v>625</v>
      </c>
      <c r="C149" s="106"/>
      <c r="D149" s="106"/>
      <c r="E149" s="106"/>
      <c r="F149" s="106"/>
      <c r="G149" s="106"/>
      <c r="H149" s="106"/>
      <c r="I149" s="106"/>
      <c r="J149" s="106"/>
      <c r="K149" s="106"/>
    </row>
    <row r="150" spans="1:11" x14ac:dyDescent="0.25">
      <c r="A150" s="58"/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</row>
  </sheetData>
  <mergeCells count="60">
    <mergeCell ref="I46:I47"/>
    <mergeCell ref="I48:I49"/>
    <mergeCell ref="J46:J47"/>
    <mergeCell ref="J48:J49"/>
    <mergeCell ref="C46:C47"/>
    <mergeCell ref="C48:C49"/>
    <mergeCell ref="G46:G47"/>
    <mergeCell ref="G48:G49"/>
    <mergeCell ref="H46:H47"/>
    <mergeCell ref="H48:H49"/>
    <mergeCell ref="F46:F47"/>
    <mergeCell ref="D46:D47"/>
    <mergeCell ref="E46:E47"/>
    <mergeCell ref="D48:D49"/>
    <mergeCell ref="E48:E49"/>
    <mergeCell ref="F48:F49"/>
    <mergeCell ref="B131:K131"/>
    <mergeCell ref="B57:C57"/>
    <mergeCell ref="B38:K38"/>
    <mergeCell ref="B39:K39"/>
    <mergeCell ref="B40:C40"/>
    <mergeCell ref="B51:C51"/>
    <mergeCell ref="B43:K43"/>
    <mergeCell ref="B44:K44"/>
    <mergeCell ref="B45:C45"/>
    <mergeCell ref="B50:C50"/>
    <mergeCell ref="B55:K55"/>
    <mergeCell ref="B56:K56"/>
    <mergeCell ref="B62:K62"/>
    <mergeCell ref="B130:C130"/>
    <mergeCell ref="B122:C122"/>
    <mergeCell ref="B111:C111"/>
    <mergeCell ref="A65:A66"/>
    <mergeCell ref="A71:A72"/>
    <mergeCell ref="A98:A99"/>
    <mergeCell ref="A89:A90"/>
    <mergeCell ref="B69:K69"/>
    <mergeCell ref="B76:C76"/>
    <mergeCell ref="B73:C73"/>
    <mergeCell ref="B74:C74"/>
    <mergeCell ref="B77:C77"/>
    <mergeCell ref="B94:C94"/>
    <mergeCell ref="B95:C95"/>
    <mergeCell ref="A80:A81"/>
    <mergeCell ref="B118:K118"/>
    <mergeCell ref="B105:C105"/>
    <mergeCell ref="B96:C96"/>
    <mergeCell ref="B78:C78"/>
    <mergeCell ref="B103:C103"/>
    <mergeCell ref="B104:C104"/>
    <mergeCell ref="B91:C91"/>
    <mergeCell ref="B92:C92"/>
    <mergeCell ref="B100:C100"/>
    <mergeCell ref="B101:C101"/>
    <mergeCell ref="B87:C87"/>
    <mergeCell ref="B82:C82"/>
    <mergeCell ref="B83:C83"/>
    <mergeCell ref="B85:C85"/>
    <mergeCell ref="B86:C86"/>
    <mergeCell ref="B113:K113"/>
  </mergeCells>
  <pageMargins left="0.43307086614173229" right="0.19685039370078741" top="0.51181102362204722" bottom="0.55118110236220474" header="0.31496062992125984" footer="0.31496062992125984"/>
  <pageSetup paperSize="9" scale="70" orientation="landscape" blackAndWhite="1" r:id="rId1"/>
  <headerFooter>
    <oddHeader>&amp;L&amp;"Arial,Standard"&amp;10Einwohnergemeinde XY&amp;C&amp;"Arial,Fett"&amp;14Finanzplanungshilfe zum Finanz- und Lastenausgleich&amp;R&amp;"Arial,Standard"&amp;10&amp;D / &amp;T</oddHeader>
    <oddFooter>&amp;L&amp;"Arial,Standard"&amp;10&amp;A&amp;C&amp;"Arial,Standard"&amp;10- &amp;P / &amp;N -</oddFooter>
  </headerFooter>
  <ignoredErrors>
    <ignoredError sqref="F21:J24 F36 F35:J35 F37:J37 G36:J36 H51:J51 F52:J54 E34:E37 F19:J19 F6:J6 F14:J14 F18:J18 H7:J7 H15:J15 F15:G15" evalError="1"/>
    <ignoredError sqref="E50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Drop Down 1">
              <controlPr defaultSize="0" autoLine="0" autoPict="0">
                <anchor moveWithCells="1">
                  <from>
                    <xdr:col>0</xdr:col>
                    <xdr:colOff>390525</xdr:colOff>
                    <xdr:row>0</xdr:row>
                    <xdr:rowOff>171450</xdr:rowOff>
                  </from>
                  <to>
                    <xdr:col>2</xdr:col>
                    <xdr:colOff>9525</xdr:colOff>
                    <xdr:row>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5" name="Button 7">
              <controlPr defaultSize="0" print="0" autoFill="0" autoPict="0" macro="[0]!GeheZuErgebnisse">
                <anchor moveWithCells="1" sizeWithCells="1">
                  <from>
                    <xdr:col>7</xdr:col>
                    <xdr:colOff>609600</xdr:colOff>
                    <xdr:row>0</xdr:row>
                    <xdr:rowOff>142875</xdr:rowOff>
                  </from>
                  <to>
                    <xdr:col>9</xdr:col>
                    <xdr:colOff>142875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6" name="Button 8">
              <controlPr defaultSize="0" print="0" autoFill="0" autoPict="0" macro="[0]!GeheZuErfassen">
                <anchor moveWithCells="1" sizeWithCells="1">
                  <from>
                    <xdr:col>3</xdr:col>
                    <xdr:colOff>28575</xdr:colOff>
                    <xdr:row>0</xdr:row>
                    <xdr:rowOff>142875</xdr:rowOff>
                  </from>
                  <to>
                    <xdr:col>4</xdr:col>
                    <xdr:colOff>695325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7" name="Button 10">
              <controlPr defaultSize="0" print="0" autoFill="0" autoPict="0" macro="[0]!Français">
                <anchor moveWithCells="1" sizeWithCells="1">
                  <from>
                    <xdr:col>9</xdr:col>
                    <xdr:colOff>771525</xdr:colOff>
                    <xdr:row>0</xdr:row>
                    <xdr:rowOff>142875</xdr:rowOff>
                  </from>
                  <to>
                    <xdr:col>10</xdr:col>
                    <xdr:colOff>1352550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8" name="Button 12">
              <controlPr defaultSize="0" print="0" autoFill="0" autoPict="0" macro="[0]!GehZuSteuerertrag_HRM2">
                <anchor moveWithCells="1" sizeWithCells="1">
                  <from>
                    <xdr:col>5</xdr:col>
                    <xdr:colOff>152400</xdr:colOff>
                    <xdr:row>0</xdr:row>
                    <xdr:rowOff>142875</xdr:rowOff>
                  </from>
                  <to>
                    <xdr:col>6</xdr:col>
                    <xdr:colOff>885825</xdr:colOff>
                    <xdr:row>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>
    <pageSetUpPr fitToPage="1"/>
  </sheetPr>
  <dimension ref="A1:S70"/>
  <sheetViews>
    <sheetView workbookViewId="0">
      <pane ySplit="2" topLeftCell="A3" activePane="bottomLeft" state="frozenSplit"/>
      <selection pane="bottomLeft"/>
    </sheetView>
  </sheetViews>
  <sheetFormatPr baseColWidth="10" defaultColWidth="11.42578125" defaultRowHeight="14.25" x14ac:dyDescent="0.2"/>
  <cols>
    <col min="1" max="1" width="3" style="123" customWidth="1"/>
    <col min="2" max="2" width="13.7109375" style="123" customWidth="1"/>
    <col min="3" max="3" width="61.7109375" style="123" customWidth="1"/>
    <col min="4" max="12" width="13.7109375" style="123" customWidth="1"/>
    <col min="13" max="13" width="78" style="123" customWidth="1"/>
    <col min="14" max="14" width="11.5703125" style="123" bestFit="1" customWidth="1"/>
    <col min="15" max="15" width="12.140625" style="123" bestFit="1" customWidth="1"/>
    <col min="16" max="17" width="11.5703125" style="123" bestFit="1" customWidth="1"/>
    <col min="18" max="19" width="12.140625" style="123" bestFit="1" customWidth="1"/>
    <col min="20" max="16384" width="11.42578125" style="123"/>
  </cols>
  <sheetData>
    <row r="1" spans="1:19" ht="29.25" customHeight="1" x14ac:dyDescent="0.2">
      <c r="A1" s="533" t="s">
        <v>673</v>
      </c>
      <c r="B1" s="121"/>
      <c r="C1" s="121"/>
      <c r="D1" s="121"/>
      <c r="E1" s="121"/>
      <c r="F1" s="121"/>
      <c r="G1" s="121"/>
      <c r="H1" s="121"/>
      <c r="I1" s="121"/>
      <c r="J1" s="121"/>
      <c r="K1" s="122"/>
      <c r="L1" s="122"/>
      <c r="M1" s="121"/>
    </row>
    <row r="2" spans="1:19" ht="15" x14ac:dyDescent="0.2">
      <c r="A2" s="81" t="s">
        <v>539</v>
      </c>
      <c r="B2" s="81"/>
      <c r="C2" s="82"/>
      <c r="D2" s="83">
        <v>2019</v>
      </c>
      <c r="E2" s="83">
        <f>D2+1</f>
        <v>2020</v>
      </c>
      <c r="F2" s="83">
        <f t="shared" ref="F2:K2" si="0">E2+1</f>
        <v>2021</v>
      </c>
      <c r="G2" s="83">
        <f t="shared" si="0"/>
        <v>2022</v>
      </c>
      <c r="H2" s="83">
        <f t="shared" si="0"/>
        <v>2023</v>
      </c>
      <c r="I2" s="83">
        <f t="shared" si="0"/>
        <v>2024</v>
      </c>
      <c r="J2" s="83">
        <f t="shared" si="0"/>
        <v>2025</v>
      </c>
      <c r="K2" s="84">
        <f t="shared" si="0"/>
        <v>2026</v>
      </c>
      <c r="L2" s="84">
        <f>K2+1</f>
        <v>2027</v>
      </c>
      <c r="M2" s="81" t="s">
        <v>539</v>
      </c>
    </row>
    <row r="3" spans="1:19" ht="15" x14ac:dyDescent="0.25">
      <c r="A3" s="124" t="s">
        <v>1</v>
      </c>
      <c r="B3" s="124"/>
      <c r="C3" s="125"/>
      <c r="D3" s="303">
        <f>VLOOKUP(Prognose!$B$2,'Vollzug 2021_22'!$D$4:$EW$345,COLUMNS('Vollzug 2021_22'!$D:BN),FALSE)</f>
        <v>4588</v>
      </c>
      <c r="E3" s="303">
        <f>VLOOKUP(Prognose!$B$2,'Vollzug 2021_22'!$D$4:$EW$345,COLUMNS('Vollzug 2021_22'!$D:BR),FALSE)</f>
        <v>4617</v>
      </c>
      <c r="F3" s="303">
        <f>VLOOKUP(Prognose!$B$2,'Vollzug 2021_22'!$D$4:$EW$345,COLUMNS('Vollzug 2021_22'!$D:BV),FALSE)</f>
        <v>4606</v>
      </c>
      <c r="G3" s="126"/>
      <c r="H3" s="126"/>
      <c r="I3" s="126"/>
      <c r="J3" s="126"/>
      <c r="K3" s="126"/>
      <c r="L3" s="126"/>
      <c r="M3" s="124" t="s">
        <v>1</v>
      </c>
      <c r="N3" s="435"/>
      <c r="O3"/>
      <c r="P3" s="435"/>
    </row>
    <row r="4" spans="1:19" ht="15" x14ac:dyDescent="0.25">
      <c r="A4" s="128" t="s">
        <v>365</v>
      </c>
      <c r="B4" s="128"/>
      <c r="C4" s="129"/>
      <c r="D4" s="307"/>
      <c r="E4" s="307"/>
      <c r="F4" s="307"/>
      <c r="G4" s="307"/>
      <c r="H4" s="307"/>
      <c r="I4" s="307"/>
      <c r="J4" s="307"/>
      <c r="K4" s="307"/>
      <c r="L4" s="307"/>
      <c r="M4" s="128" t="s">
        <v>365</v>
      </c>
      <c r="N4" s="435"/>
      <c r="O4"/>
      <c r="P4" s="435"/>
    </row>
    <row r="5" spans="1:19" ht="15" x14ac:dyDescent="0.25">
      <c r="A5" s="128" t="s">
        <v>713</v>
      </c>
      <c r="B5" s="128"/>
      <c r="C5" s="129"/>
      <c r="D5" s="308">
        <f>VLOOKUP(Prognose!$B$2,'Vollzug 2021_22'!$D$4:$EW$345,COLUMNS('Vollzug 2021_22'!$D:BO),FALSE)</f>
        <v>1.55</v>
      </c>
      <c r="E5" s="309">
        <f>VLOOKUP(Prognose!$B$2,'Vollzug 2021_22'!$D$4:$EW$345,COLUMNS('Vollzug 2021_22'!$D:BS),FALSE)</f>
        <v>1.55</v>
      </c>
      <c r="F5" s="309">
        <f>VLOOKUP(Prognose!$B$2,'Vollzug 2021_22'!$D$4:$EW$345,COLUMNS('Vollzug 2021_22'!$D:BW),FALSE)</f>
        <v>1.55</v>
      </c>
      <c r="G5" s="310"/>
      <c r="H5" s="310"/>
      <c r="I5" s="310"/>
      <c r="J5" s="310"/>
      <c r="K5" s="310"/>
      <c r="L5" s="310"/>
      <c r="M5" s="128" t="s">
        <v>672</v>
      </c>
      <c r="N5" s="436"/>
      <c r="O5" s="436"/>
      <c r="P5"/>
    </row>
    <row r="6" spans="1:19" ht="15" x14ac:dyDescent="0.25">
      <c r="A6" s="128" t="s">
        <v>647</v>
      </c>
      <c r="B6" s="128"/>
      <c r="C6" s="129"/>
      <c r="D6" s="308">
        <f>VLOOKUP(Prognose!$B$2,'Vollzug 2021_22'!$D$4:$EW$345,COLUMNS('Vollzug 2021_22'!$D:BP),FALSE)</f>
        <v>1.55</v>
      </c>
      <c r="E6" s="309">
        <f>VLOOKUP(Prognose!$B$2,'Vollzug 2021_22'!$D$4:$EW$345,COLUMNS('Vollzug 2021_22'!$D:BT),FALSE)</f>
        <v>1.55</v>
      </c>
      <c r="F6" s="309">
        <f>VLOOKUP(Prognose!$B$2,'Vollzug 2021_22'!$D$4:$EW$345,COLUMNS('Vollzug 2021_22'!$D:BX),FALSE)</f>
        <v>1.55</v>
      </c>
      <c r="G6" s="441"/>
      <c r="H6" s="441"/>
      <c r="I6" s="441"/>
      <c r="J6" s="441"/>
      <c r="K6" s="441"/>
      <c r="L6" s="441"/>
      <c r="M6" s="128" t="s">
        <v>647</v>
      </c>
      <c r="N6" s="436"/>
      <c r="O6" s="436"/>
      <c r="P6"/>
    </row>
    <row r="7" spans="1:19" ht="9.75" customHeight="1" x14ac:dyDescent="0.2">
      <c r="A7" s="128"/>
      <c r="B7" s="128"/>
      <c r="C7" s="129"/>
      <c r="D7" s="89"/>
      <c r="E7" s="89"/>
      <c r="F7" s="89"/>
      <c r="G7" s="130"/>
      <c r="H7" s="130"/>
      <c r="I7" s="131"/>
      <c r="J7" s="132"/>
      <c r="K7" s="132"/>
      <c r="L7" s="131"/>
      <c r="M7" s="128"/>
    </row>
    <row r="8" spans="1:19" x14ac:dyDescent="0.2">
      <c r="A8" s="133" t="s">
        <v>538</v>
      </c>
      <c r="B8" s="133"/>
      <c r="C8" s="129"/>
      <c r="D8" s="89"/>
      <c r="E8" s="89"/>
      <c r="F8" s="89"/>
      <c r="G8" s="130"/>
      <c r="H8" s="130"/>
      <c r="I8" s="131"/>
      <c r="J8" s="132"/>
      <c r="K8" s="132"/>
      <c r="L8" s="131"/>
      <c r="M8" s="133" t="s">
        <v>538</v>
      </c>
      <c r="O8" s="436"/>
      <c r="P8" s="436"/>
    </row>
    <row r="9" spans="1:19" x14ac:dyDescent="0.2">
      <c r="A9" s="128" t="s">
        <v>366</v>
      </c>
      <c r="B9" s="128"/>
      <c r="C9" s="129"/>
      <c r="D9" s="134"/>
      <c r="E9" s="134"/>
      <c r="F9" s="134"/>
      <c r="G9" s="312"/>
      <c r="H9" s="312"/>
      <c r="I9" s="312"/>
      <c r="J9" s="312"/>
      <c r="K9" s="312"/>
      <c r="L9" s="312"/>
      <c r="M9" s="128" t="s">
        <v>366</v>
      </c>
      <c r="O9" s="436"/>
      <c r="P9" s="436"/>
    </row>
    <row r="10" spans="1:19" x14ac:dyDescent="0.2">
      <c r="A10" s="128" t="s">
        <v>367</v>
      </c>
      <c r="B10" s="128"/>
      <c r="C10" s="129"/>
      <c r="D10" s="134"/>
      <c r="E10" s="134"/>
      <c r="F10" s="134"/>
      <c r="G10" s="134"/>
      <c r="H10" s="134"/>
      <c r="I10" s="134"/>
      <c r="J10" s="134"/>
      <c r="K10" s="135"/>
      <c r="L10" s="442"/>
      <c r="M10" s="128" t="s">
        <v>367</v>
      </c>
      <c r="O10" s="436"/>
      <c r="P10" s="436"/>
    </row>
    <row r="11" spans="1:19" x14ac:dyDescent="0.2">
      <c r="A11" s="128" t="s">
        <v>368</v>
      </c>
      <c r="B11" s="128"/>
      <c r="C11" s="129"/>
      <c r="D11" s="89" t="e">
        <f>D12/D5/D4</f>
        <v>#DIV/0!</v>
      </c>
      <c r="E11" s="89" t="e">
        <f>E12/E5/E4</f>
        <v>#DIV/0!</v>
      </c>
      <c r="F11" s="89" t="e">
        <f>F12/F5/F4</f>
        <v>#DIV/0!</v>
      </c>
      <c r="G11" s="90" t="e">
        <f t="shared" ref="G11:L11" si="1">F11+F11*G9/100</f>
        <v>#DIV/0!</v>
      </c>
      <c r="H11" s="91" t="e">
        <f t="shared" si="1"/>
        <v>#DIV/0!</v>
      </c>
      <c r="I11" s="90" t="e">
        <f t="shared" si="1"/>
        <v>#DIV/0!</v>
      </c>
      <c r="J11" s="90" t="e">
        <f t="shared" si="1"/>
        <v>#DIV/0!</v>
      </c>
      <c r="K11" s="90" t="e">
        <f t="shared" si="1"/>
        <v>#DIV/0!</v>
      </c>
      <c r="L11" s="91" t="e">
        <f t="shared" si="1"/>
        <v>#DIV/0!</v>
      </c>
      <c r="M11" s="128" t="s">
        <v>368</v>
      </c>
      <c r="O11" s="436"/>
      <c r="P11" s="436"/>
    </row>
    <row r="12" spans="1:19" x14ac:dyDescent="0.2">
      <c r="A12" s="133" t="s">
        <v>361</v>
      </c>
      <c r="B12" s="133"/>
      <c r="C12" s="129"/>
      <c r="D12" s="304">
        <f>VLOOKUP(Prognose!$B$2,'Vollzug 2021_22'!$D$4:$EW$345,COLUMNS('Vollzug 2021_22'!$D:CA),FALSE)</f>
        <v>8368998</v>
      </c>
      <c r="E12" s="304">
        <f>VLOOKUP(Prognose!$B$2,'Vollzug 2021_22'!$D$4:$EW$345,COLUMNS('Vollzug 2021_22'!$D:CY),FALSE)</f>
        <v>8559817</v>
      </c>
      <c r="F12" s="304">
        <f>VLOOKUP(Prognose!$B$2,'Vollzug 2021_22'!$D$4:$EW$345,COLUMNS('Vollzug 2021_22'!$D:DW),FALSE)</f>
        <v>8121346</v>
      </c>
      <c r="G12" s="137" t="e">
        <f t="shared" ref="G12:L12" si="2">G11*G4*G5</f>
        <v>#DIV/0!</v>
      </c>
      <c r="H12" s="137" t="e">
        <f t="shared" si="2"/>
        <v>#DIV/0!</v>
      </c>
      <c r="I12" s="138" t="e">
        <f t="shared" si="2"/>
        <v>#DIV/0!</v>
      </c>
      <c r="J12" s="139" t="e">
        <f t="shared" si="2"/>
        <v>#DIV/0!</v>
      </c>
      <c r="K12" s="139" t="e">
        <f t="shared" si="2"/>
        <v>#DIV/0!</v>
      </c>
      <c r="L12" s="138" t="e">
        <f t="shared" si="2"/>
        <v>#DIV/0!</v>
      </c>
      <c r="M12" s="133" t="s">
        <v>361</v>
      </c>
      <c r="O12" s="436"/>
      <c r="P12" s="436"/>
    </row>
    <row r="13" spans="1:19" ht="9.75" customHeight="1" x14ac:dyDescent="0.25">
      <c r="A13" s="128"/>
      <c r="B13" s="128"/>
      <c r="C13" s="129"/>
      <c r="D13" s="140"/>
      <c r="E13" s="140"/>
      <c r="F13" s="140"/>
      <c r="G13" s="141"/>
      <c r="H13" s="141"/>
      <c r="I13" s="142"/>
      <c r="J13" s="143"/>
      <c r="K13" s="143"/>
      <c r="L13" s="142"/>
      <c r="M13" s="128"/>
      <c r="O13" s="436"/>
      <c r="P13" s="436"/>
    </row>
    <row r="14" spans="1:19" x14ac:dyDescent="0.2">
      <c r="A14" s="133" t="s">
        <v>369</v>
      </c>
      <c r="B14" s="133"/>
      <c r="C14" s="129"/>
      <c r="D14" s="89"/>
      <c r="E14" s="89"/>
      <c r="F14" s="89"/>
      <c r="G14" s="130"/>
      <c r="H14" s="130"/>
      <c r="I14" s="144"/>
      <c r="J14" s="145"/>
      <c r="K14" s="145"/>
      <c r="L14" s="144"/>
      <c r="M14" s="133" t="s">
        <v>369</v>
      </c>
      <c r="O14" s="436"/>
      <c r="P14" s="436"/>
    </row>
    <row r="15" spans="1:19" x14ac:dyDescent="0.2">
      <c r="A15" s="128" t="s">
        <v>366</v>
      </c>
      <c r="B15" s="128"/>
      <c r="C15" s="129"/>
      <c r="D15" s="134"/>
      <c r="E15" s="134"/>
      <c r="F15" s="134"/>
      <c r="G15" s="312"/>
      <c r="H15" s="312"/>
      <c r="I15" s="312"/>
      <c r="J15" s="312"/>
      <c r="K15" s="312"/>
      <c r="L15" s="312"/>
      <c r="M15" s="128" t="s">
        <v>366</v>
      </c>
      <c r="O15" s="436"/>
      <c r="P15" s="436"/>
    </row>
    <row r="16" spans="1:19" x14ac:dyDescent="0.2">
      <c r="A16" s="128" t="s">
        <v>367</v>
      </c>
      <c r="B16" s="128"/>
      <c r="C16" s="129"/>
      <c r="D16" s="134"/>
      <c r="E16" s="134"/>
      <c r="F16" s="134"/>
      <c r="G16" s="134"/>
      <c r="H16" s="134"/>
      <c r="I16" s="134"/>
      <c r="J16" s="134"/>
      <c r="K16" s="135"/>
      <c r="L16" s="439"/>
      <c r="M16" s="128" t="s">
        <v>367</v>
      </c>
      <c r="O16" s="436"/>
      <c r="P16" s="436"/>
      <c r="Q16" s="296"/>
      <c r="R16" s="296"/>
      <c r="S16" s="296"/>
    </row>
    <row r="17" spans="1:16" x14ac:dyDescent="0.2">
      <c r="A17" s="128" t="s">
        <v>368</v>
      </c>
      <c r="B17" s="128"/>
      <c r="C17" s="129"/>
      <c r="D17" s="89" t="e">
        <f>D18/D5/D4</f>
        <v>#DIV/0!</v>
      </c>
      <c r="E17" s="89" t="e">
        <f>E18/E5/E4</f>
        <v>#DIV/0!</v>
      </c>
      <c r="F17" s="89" t="e">
        <f>F18/F5/F4</f>
        <v>#DIV/0!</v>
      </c>
      <c r="G17" s="89" t="e">
        <f t="shared" ref="G17:L17" si="3">F17+F17*G15/100</f>
        <v>#DIV/0!</v>
      </c>
      <c r="H17" s="90" t="e">
        <f t="shared" si="3"/>
        <v>#DIV/0!</v>
      </c>
      <c r="I17" s="90" t="e">
        <f t="shared" si="3"/>
        <v>#DIV/0!</v>
      </c>
      <c r="J17" s="90" t="e">
        <f t="shared" si="3"/>
        <v>#DIV/0!</v>
      </c>
      <c r="K17" s="90" t="e">
        <f t="shared" si="3"/>
        <v>#DIV/0!</v>
      </c>
      <c r="L17" s="91" t="e">
        <f t="shared" si="3"/>
        <v>#DIV/0!</v>
      </c>
      <c r="M17" s="128" t="s">
        <v>368</v>
      </c>
      <c r="O17" s="436"/>
      <c r="P17" s="436"/>
    </row>
    <row r="18" spans="1:16" x14ac:dyDescent="0.2">
      <c r="A18" s="133" t="s">
        <v>361</v>
      </c>
      <c r="B18" s="133"/>
      <c r="C18" s="129"/>
      <c r="D18" s="304">
        <f>VLOOKUP(Prognose!$B$2,'Vollzug 2021_22'!$D$4:$EW$345,COLUMNS('Vollzug 2021_22'!$D:CF),FALSE)</f>
        <v>612743</v>
      </c>
      <c r="E18" s="304">
        <f>VLOOKUP(Prognose!$B$2,'Vollzug 2021_22'!$D$4:$EW$345,COLUMNS('Vollzug 2021_22'!$D:DD),FALSE)</f>
        <v>679404</v>
      </c>
      <c r="F18" s="304">
        <f>VLOOKUP(Prognose!$B$2,'Vollzug 2021_22'!$D$4:$EW$345,COLUMNS('Vollzug 2021_22'!$D:EB),FALSE)</f>
        <v>737292</v>
      </c>
      <c r="G18" s="137" t="e">
        <f>G17*G5*G4</f>
        <v>#DIV/0!</v>
      </c>
      <c r="H18" s="137" t="e">
        <f>H17*H5*H4</f>
        <v>#DIV/0!</v>
      </c>
      <c r="I18" s="138" t="e">
        <f t="shared" ref="I18:L18" si="4">I17*I5*I4</f>
        <v>#DIV/0!</v>
      </c>
      <c r="J18" s="139" t="e">
        <f t="shared" si="4"/>
        <v>#DIV/0!</v>
      </c>
      <c r="K18" s="139" t="e">
        <f t="shared" si="4"/>
        <v>#DIV/0!</v>
      </c>
      <c r="L18" s="138" t="e">
        <f t="shared" si="4"/>
        <v>#DIV/0!</v>
      </c>
      <c r="M18" s="133" t="s">
        <v>361</v>
      </c>
    </row>
    <row r="19" spans="1:16" ht="9.75" customHeight="1" x14ac:dyDescent="0.25">
      <c r="A19" s="128"/>
      <c r="B19" s="128"/>
      <c r="C19" s="129"/>
      <c r="D19" s="140"/>
      <c r="E19" s="140"/>
      <c r="F19" s="140"/>
      <c r="G19" s="141"/>
      <c r="H19" s="141"/>
      <c r="I19" s="142"/>
      <c r="J19" s="143"/>
      <c r="K19" s="143"/>
      <c r="L19" s="142"/>
      <c r="M19" s="128"/>
    </row>
    <row r="20" spans="1:16" ht="15" x14ac:dyDescent="0.25">
      <c r="A20" s="133" t="s">
        <v>671</v>
      </c>
      <c r="B20" s="128"/>
      <c r="C20" s="129"/>
      <c r="D20" s="140"/>
      <c r="E20" s="140"/>
      <c r="F20" s="140"/>
      <c r="G20" s="141"/>
      <c r="H20" s="141"/>
      <c r="I20" s="142"/>
      <c r="J20" s="143"/>
      <c r="K20" s="143"/>
      <c r="L20" s="142"/>
      <c r="M20" s="133" t="s">
        <v>671</v>
      </c>
      <c r="O20" s="436"/>
      <c r="P20" s="436"/>
    </row>
    <row r="21" spans="1:16" x14ac:dyDescent="0.2">
      <c r="A21" s="128" t="s">
        <v>667</v>
      </c>
      <c r="B21" s="128"/>
      <c r="C21" s="129"/>
      <c r="D21" s="304">
        <f>VLOOKUP(Prognose!$B$2,'Vollzug 2021_22'!$D$4:$EW$345,COLUMNS('Vollzug 2021_22'!$D:CK),FALSE)</f>
        <v>1024446</v>
      </c>
      <c r="E21" s="304">
        <f>VLOOKUP(Prognose!$B$2,'Vollzug 2021_22'!$D$4:$EW$345,COLUMNS('Vollzug 2021_22'!$D:DI),FALSE)</f>
        <v>1172049</v>
      </c>
      <c r="F21" s="304">
        <f>VLOOKUP(Prognose!$B$2,'Vollzug 2021_22'!$D$4:$EW$345,COLUMNS('Vollzug 2021_22'!$D:EG),FALSE)</f>
        <v>1302912</v>
      </c>
      <c r="G21" s="337"/>
      <c r="H21" s="337"/>
      <c r="I21" s="337"/>
      <c r="J21" s="337"/>
      <c r="K21" s="337"/>
      <c r="L21" s="337"/>
      <c r="M21" s="128" t="s">
        <v>667</v>
      </c>
      <c r="O21" s="436"/>
      <c r="P21" s="436"/>
    </row>
    <row r="22" spans="1:16" x14ac:dyDescent="0.2">
      <c r="A22" s="128" t="s">
        <v>668</v>
      </c>
      <c r="B22" s="128"/>
      <c r="C22" s="129"/>
      <c r="D22" s="304">
        <f>VLOOKUP(Prognose!$B$2,'Vollzug 2021_22'!$D$4:$EW$345,COLUMNS('Vollzug 2021_22'!$D:CP),FALSE)</f>
        <v>52531</v>
      </c>
      <c r="E22" s="304">
        <f>VLOOKUP(Prognose!$B$2,'Vollzug 2021_22'!$D$4:$EW$345,COLUMNS('Vollzug 2021_22'!$D:DN),FALSE)</f>
        <v>23508</v>
      </c>
      <c r="F22" s="304">
        <f>VLOOKUP(Prognose!$B$2,'Vollzug 2021_22'!$D$4:$EW$345,COLUMNS('Vollzug 2021_22'!$D:EL),FALSE)</f>
        <v>28927</v>
      </c>
      <c r="G22" s="340"/>
      <c r="H22" s="340"/>
      <c r="I22" s="340"/>
      <c r="J22" s="340"/>
      <c r="K22" s="340"/>
      <c r="L22" s="340"/>
      <c r="M22" s="128" t="s">
        <v>668</v>
      </c>
      <c r="O22" s="436"/>
      <c r="P22" s="436"/>
    </row>
    <row r="23" spans="1:16" x14ac:dyDescent="0.2">
      <c r="A23" s="128" t="s">
        <v>669</v>
      </c>
      <c r="B23" s="133"/>
      <c r="C23" s="129"/>
      <c r="D23" s="304">
        <f>VLOOKUP(Prognose!$B$2,'Vollzug 2021_22'!$D$4:$EW$345,COLUMNS('Vollzug 2021_22'!$D:CT),FALSE)</f>
        <v>2253</v>
      </c>
      <c r="E23" s="304">
        <f>VLOOKUP(Prognose!$B$2,'Vollzug 2021_22'!$D$4:$EW$345,COLUMNS('Vollzug 2021_22'!$D:DR),FALSE)</f>
        <v>99</v>
      </c>
      <c r="F23" s="304">
        <f>VLOOKUP(Prognose!$B$2,'Vollzug 2021_22'!$D$4:$EW$345,COLUMNS('Vollzug 2021_22'!$D:EP),FALSE)</f>
        <v>-38</v>
      </c>
      <c r="G23" s="340"/>
      <c r="H23" s="340"/>
      <c r="I23" s="340"/>
      <c r="J23" s="340"/>
      <c r="K23" s="340"/>
      <c r="L23" s="340"/>
      <c r="M23" s="128" t="s">
        <v>669</v>
      </c>
      <c r="O23" s="436"/>
      <c r="P23" s="436"/>
    </row>
    <row r="24" spans="1:16" ht="14.25" customHeight="1" x14ac:dyDescent="0.2">
      <c r="A24" s="128" t="s">
        <v>670</v>
      </c>
      <c r="B24" s="128"/>
      <c r="C24" s="129"/>
      <c r="D24" s="134"/>
      <c r="E24" s="134"/>
      <c r="F24" s="134"/>
      <c r="G24" s="315"/>
      <c r="H24" s="315"/>
      <c r="I24" s="315"/>
      <c r="J24" s="315"/>
      <c r="K24" s="315"/>
      <c r="L24" s="315"/>
      <c r="M24" s="128" t="s">
        <v>670</v>
      </c>
    </row>
    <row r="25" spans="1:16" ht="16.5" hidden="1" customHeight="1" x14ac:dyDescent="0.2">
      <c r="A25" s="128" t="s">
        <v>367</v>
      </c>
      <c r="B25" s="128"/>
      <c r="C25" s="129"/>
      <c r="D25" s="89"/>
      <c r="E25" s="89"/>
      <c r="F25" s="89"/>
      <c r="G25" s="145"/>
      <c r="H25" s="145"/>
      <c r="I25" s="144"/>
      <c r="J25" s="145"/>
      <c r="K25" s="145"/>
      <c r="L25" s="144"/>
      <c r="M25" s="128" t="s">
        <v>367</v>
      </c>
      <c r="O25" s="436"/>
      <c r="P25" s="436"/>
    </row>
    <row r="26" spans="1:16" x14ac:dyDescent="0.2">
      <c r="A26" s="133" t="s">
        <v>361</v>
      </c>
      <c r="B26" s="133"/>
      <c r="C26" s="129"/>
      <c r="D26" s="146">
        <f>D21+D22+D23</f>
        <v>1079230</v>
      </c>
      <c r="E26" s="146">
        <f>E21+E22+E23</f>
        <v>1195656</v>
      </c>
      <c r="F26" s="146">
        <f>F21+F22+F23</f>
        <v>1331801</v>
      </c>
      <c r="G26" s="139">
        <f>IF(G21+G22+G23&lt;&gt;0,G21+G22+G23,(F26*G6/F5)*G24/100+(F26*G6/F5))</f>
        <v>0</v>
      </c>
      <c r="H26" s="139" t="e">
        <f>IF(H21+H22+H23&lt;&gt;0,H21+H22+H23,(G26*H6/G6)*H24/100+(G26*H6/G6))</f>
        <v>#DIV/0!</v>
      </c>
      <c r="I26" s="139" t="e">
        <f>IF(I21+I22+I23&lt;&gt;0,I21+I22+I23,(H26*I6/H6)*I24/100+(H26*I6/H6))</f>
        <v>#DIV/0!</v>
      </c>
      <c r="J26" s="139" t="e">
        <f>IF(J21+J22+J23&lt;&gt;0,J21+J22+J23,(I26*J6/I6)*J24/100+(I26*J6/I6))</f>
        <v>#DIV/0!</v>
      </c>
      <c r="K26" s="139" t="e">
        <f>IF(K21+K22+K23&lt;&gt;0,K21+K22+K23,(J26*K6/J6)*K24/100+(J26*K6/J6))</f>
        <v>#DIV/0!</v>
      </c>
      <c r="L26" s="138" t="e">
        <f>IF(L21+L22+L23&lt;&gt;0,L21+L22+L23,(K26*L6/K6)*L24/100+(K26*L6/K6))</f>
        <v>#DIV/0!</v>
      </c>
      <c r="M26" s="133" t="s">
        <v>361</v>
      </c>
      <c r="O26" s="436"/>
      <c r="P26" s="436"/>
    </row>
    <row r="27" spans="1:16" ht="9.75" customHeight="1" x14ac:dyDescent="0.25">
      <c r="A27" s="147"/>
      <c r="B27" s="128"/>
      <c r="C27" s="129"/>
      <c r="D27" s="148"/>
      <c r="E27" s="148"/>
      <c r="F27" s="148"/>
      <c r="G27" s="148"/>
      <c r="H27" s="148"/>
      <c r="I27" s="148"/>
      <c r="J27" s="149"/>
      <c r="K27" s="149"/>
      <c r="L27" s="440"/>
      <c r="M27" s="147"/>
      <c r="O27" s="436"/>
      <c r="P27" s="436"/>
    </row>
    <row r="28" spans="1:16" x14ac:dyDescent="0.2">
      <c r="A28" s="133" t="s">
        <v>574</v>
      </c>
      <c r="B28" s="133"/>
      <c r="C28" s="129"/>
      <c r="D28" s="336">
        <f>VLOOKUP(Prognose!$B$2,'Vollzug 2021_22'!$D$4:$EW$345,COLUMNS('Vollzug 2021_22'!$D:BZ),FALSE)</f>
        <v>-117083</v>
      </c>
      <c r="E28" s="336">
        <f>VLOOKUP(Prognose!$B$2,'Vollzug 2021_22'!$D$4:$EW$345,COLUMNS('Vollzug 2021_22'!$D:CX),FALSE)</f>
        <v>-95961</v>
      </c>
      <c r="F28" s="336">
        <f>VLOOKUP(Prognose!$B$2,'Vollzug 2021_22'!$D$4:$EW$345,COLUMNS('Vollzug 2021_22'!$D:DV),FALSE)</f>
        <v>-67841</v>
      </c>
      <c r="G28" s="337"/>
      <c r="H28" s="337"/>
      <c r="I28" s="337"/>
      <c r="J28" s="337"/>
      <c r="K28" s="337"/>
      <c r="L28" s="337"/>
      <c r="M28" s="133" t="s">
        <v>574</v>
      </c>
      <c r="O28" s="436"/>
      <c r="P28" s="436"/>
    </row>
    <row r="29" spans="1:16" x14ac:dyDescent="0.2">
      <c r="A29" s="133" t="s">
        <v>540</v>
      </c>
      <c r="B29" s="133"/>
      <c r="C29" s="129"/>
      <c r="D29" s="339">
        <f>VLOOKUP(Prognose!$B$2,'Vollzug 2021_22'!$D$4:$EW$345,COLUMNS('Vollzug 2021_22'!$D:CB),FALSE)</f>
        <v>385672</v>
      </c>
      <c r="E29" s="339">
        <f>VLOOKUP(Prognose!$B$2,'Vollzug 2021_22'!$D$4:$EW$345,COLUMNS('Vollzug 2021_22'!$D:CZ),FALSE)</f>
        <v>396043</v>
      </c>
      <c r="F29" s="339">
        <f>VLOOKUP(Prognose!$B$2,'Vollzug 2021_22'!$D$4:$EW$345,COLUMNS('Vollzug 2021_22'!$D:DX),FALSE)</f>
        <v>289847</v>
      </c>
      <c r="G29" s="340"/>
      <c r="H29" s="340"/>
      <c r="I29" s="340"/>
      <c r="J29" s="340"/>
      <c r="K29" s="340"/>
      <c r="L29" s="340"/>
      <c r="M29" s="133" t="s">
        <v>540</v>
      </c>
    </row>
    <row r="30" spans="1:16" ht="14.25" customHeight="1" x14ac:dyDescent="0.2">
      <c r="A30" s="133" t="s">
        <v>552</v>
      </c>
      <c r="B30" s="133"/>
      <c r="C30" s="129"/>
      <c r="D30" s="339">
        <f>VLOOKUP(Prognose!$B$2,'Vollzug 2021_22'!$D$4:$EW$345,COLUMNS('Vollzug 2021_22'!$D:CC),FALSE)</f>
        <v>-258156</v>
      </c>
      <c r="E30" s="339">
        <f>VLOOKUP(Prognose!$B$2,'Vollzug 2021_22'!$D$4:$EW$345,COLUMNS('Vollzug 2021_22'!$D:DA),FALSE)</f>
        <v>-183956</v>
      </c>
      <c r="F30" s="339">
        <f>VLOOKUP(Prognose!$B$2,'Vollzug 2021_22'!$D$4:$EW$345,COLUMNS('Vollzug 2021_22'!$D:DY),FALSE)</f>
        <v>-235799</v>
      </c>
      <c r="G30" s="340"/>
      <c r="H30" s="340"/>
      <c r="I30" s="340"/>
      <c r="J30" s="340"/>
      <c r="K30" s="340"/>
      <c r="L30" s="340"/>
      <c r="M30" s="133" t="s">
        <v>552</v>
      </c>
      <c r="O30" s="436"/>
      <c r="P30" s="436"/>
    </row>
    <row r="31" spans="1:16" ht="14.25" customHeight="1" x14ac:dyDescent="0.2">
      <c r="A31" s="133" t="s">
        <v>553</v>
      </c>
      <c r="B31" s="133"/>
      <c r="C31" s="129"/>
      <c r="D31" s="339">
        <f>VLOOKUP(Prognose!$B$2,'Vollzug 2021_22'!$D$4:$EW$345,COLUMNS('Vollzug 2021_22'!$D:CD),FALSE)</f>
        <v>-2470</v>
      </c>
      <c r="E31" s="339">
        <f>VLOOKUP(Prognose!$B$2,'Vollzug 2021_22'!$D$4:$EW$345,COLUMNS('Vollzug 2021_22'!$D:DB),FALSE)</f>
        <v>-2980</v>
      </c>
      <c r="F31" s="339">
        <f>VLOOKUP(Prognose!$B$2,'Vollzug 2021_22'!$D$4:$EW$345,COLUMNS('Vollzug 2021_22'!$D:DZ),FALSE)</f>
        <v>-1870</v>
      </c>
      <c r="G31" s="340"/>
      <c r="H31" s="340"/>
      <c r="I31" s="340"/>
      <c r="J31" s="340"/>
      <c r="K31" s="340"/>
      <c r="L31" s="340"/>
      <c r="M31" s="133" t="s">
        <v>553</v>
      </c>
    </row>
    <row r="32" spans="1:16" ht="14.25" customHeight="1" x14ac:dyDescent="0.2">
      <c r="A32" s="133" t="s">
        <v>545</v>
      </c>
      <c r="B32" s="133"/>
      <c r="C32" s="129"/>
      <c r="D32" s="339">
        <f>VLOOKUP(Prognose!$B$2,'Vollzug 2021_22'!$D$4:$EW$345,COLUMNS('Vollzug 2021_22'!$D:CE),FALSE)</f>
        <v>0</v>
      </c>
      <c r="E32" s="339">
        <f>VLOOKUP(Prognose!$B$2,'Vollzug 2021_22'!$D$4:$EW$345,COLUMNS('Vollzug 2021_22'!$D:DC),FALSE)</f>
        <v>0</v>
      </c>
      <c r="F32" s="339">
        <f>VLOOKUP(Prognose!$B$2,'Vollzug 2021_22'!$D$4:$EW$345,COLUMNS('Vollzug 2021_22'!$D:EA),FALSE)</f>
        <v>0</v>
      </c>
      <c r="G32" s="340"/>
      <c r="H32" s="340"/>
      <c r="I32" s="340"/>
      <c r="J32" s="340"/>
      <c r="K32" s="340"/>
      <c r="L32" s="340"/>
      <c r="M32" s="133" t="s">
        <v>545</v>
      </c>
      <c r="O32" s="436"/>
      <c r="P32" s="436"/>
    </row>
    <row r="33" spans="1:16" ht="14.25" customHeight="1" x14ac:dyDescent="0.2">
      <c r="A33" s="133" t="s">
        <v>542</v>
      </c>
      <c r="B33" s="133"/>
      <c r="C33" s="129"/>
      <c r="D33" s="339">
        <f>VLOOKUP(Prognose!$B$2,'Vollzug 2021_22'!$D$4:$EW$345,COLUMNS('Vollzug 2021_22'!$D:CG),FALSE)</f>
        <v>49125</v>
      </c>
      <c r="E33" s="339">
        <f>VLOOKUP(Prognose!$B$2,'Vollzug 2021_22'!$D$4:$EW$345,COLUMNS('Vollzug 2021_22'!$D:DE),FALSE)</f>
        <v>42733</v>
      </c>
      <c r="F33" s="339">
        <f>VLOOKUP(Prognose!$B$2,'Vollzug 2021_22'!$D$4:$EW$345,COLUMNS('Vollzug 2021_22'!$D:EC),FALSE)</f>
        <v>33187</v>
      </c>
      <c r="G33" s="340"/>
      <c r="H33" s="340"/>
      <c r="I33" s="340"/>
      <c r="J33" s="340"/>
      <c r="K33" s="340"/>
      <c r="L33" s="340"/>
      <c r="M33" s="133" t="s">
        <v>542</v>
      </c>
      <c r="O33" s="436"/>
      <c r="P33" s="436"/>
    </row>
    <row r="34" spans="1:16" ht="14.25" customHeight="1" x14ac:dyDescent="0.2">
      <c r="A34" s="133" t="s">
        <v>541</v>
      </c>
      <c r="B34" s="133"/>
      <c r="C34" s="129"/>
      <c r="D34" s="339">
        <f>VLOOKUP(Prognose!$B$2,'Vollzug 2021_22'!$D$4:$EW$345,COLUMNS('Vollzug 2021_22'!$D:CH),FALSE)</f>
        <v>-55386</v>
      </c>
      <c r="E34" s="339">
        <f>VLOOKUP(Prognose!$B$2,'Vollzug 2021_22'!$D$4:$EW$345,COLUMNS('Vollzug 2021_22'!$D:DF),FALSE)</f>
        <v>-44867</v>
      </c>
      <c r="F34" s="339">
        <f>VLOOKUP(Prognose!$B$2,'Vollzug 2021_22'!$D$4:$EW$345,COLUMNS('Vollzug 2021_22'!$D:ED),FALSE)</f>
        <v>-53422</v>
      </c>
      <c r="G34" s="340"/>
      <c r="H34" s="340"/>
      <c r="I34" s="340"/>
      <c r="J34" s="340"/>
      <c r="K34" s="340"/>
      <c r="L34" s="340"/>
      <c r="M34" s="133" t="s">
        <v>541</v>
      </c>
      <c r="O34" s="436"/>
      <c r="P34" s="436"/>
    </row>
    <row r="35" spans="1:16" ht="14.25" customHeight="1" x14ac:dyDescent="0.2">
      <c r="A35" s="133" t="s">
        <v>546</v>
      </c>
      <c r="B35" s="133"/>
      <c r="C35" s="129"/>
      <c r="D35" s="339">
        <f>VLOOKUP(Prognose!$B$2,'Vollzug 2021_22'!$D$4:$EW$345,COLUMNS('Vollzug 2021_22'!$D:CI),FALSE)</f>
        <v>117131</v>
      </c>
      <c r="E35" s="339">
        <f>VLOOKUP(Prognose!$B$2,'Vollzug 2021_22'!$D$4:$EW$345,COLUMNS('Vollzug 2021_22'!$D:DG),FALSE)</f>
        <v>194111</v>
      </c>
      <c r="F35" s="339">
        <f>VLOOKUP(Prognose!$B$2,'Vollzug 2021_22'!$D$4:$EW$345,COLUMNS('Vollzug 2021_22'!$D:EE),FALSE)</f>
        <v>124184</v>
      </c>
      <c r="G35" s="340"/>
      <c r="H35" s="340"/>
      <c r="I35" s="340"/>
      <c r="J35" s="340"/>
      <c r="K35" s="340"/>
      <c r="L35" s="340"/>
      <c r="M35" s="133" t="s">
        <v>546</v>
      </c>
      <c r="O35" s="436"/>
      <c r="P35" s="436"/>
    </row>
    <row r="36" spans="1:16" ht="14.25" customHeight="1" x14ac:dyDescent="0.2">
      <c r="A36" s="133" t="s">
        <v>549</v>
      </c>
      <c r="B36" s="133"/>
      <c r="C36" s="129"/>
      <c r="D36" s="339">
        <f>VLOOKUP(Prognose!$B$2,'Vollzug 2021_22'!$D$4:$EW$345,COLUMNS('Vollzug 2021_22'!$D:CJ),FALSE)</f>
        <v>2815</v>
      </c>
      <c r="E36" s="339">
        <f>VLOOKUP(Prognose!$B$2,'Vollzug 2021_22'!$D$4:$EW$345,COLUMNS('Vollzug 2021_22'!$D:DH),FALSE)</f>
        <v>3945</v>
      </c>
      <c r="F36" s="339">
        <f>VLOOKUP(Prognose!$B$2,'Vollzug 2021_22'!$D$4:$EW$345,COLUMNS('Vollzug 2021_22'!$D:EF),FALSE)</f>
        <v>4896</v>
      </c>
      <c r="G36" s="340"/>
      <c r="H36" s="340"/>
      <c r="I36" s="340"/>
      <c r="J36" s="340"/>
      <c r="K36" s="340"/>
      <c r="L36" s="340"/>
      <c r="M36" s="133" t="s">
        <v>549</v>
      </c>
    </row>
    <row r="37" spans="1:16" ht="14.25" customHeight="1" x14ac:dyDescent="0.2">
      <c r="A37" s="133" t="s">
        <v>543</v>
      </c>
      <c r="B37" s="133"/>
      <c r="C37" s="129"/>
      <c r="D37" s="339">
        <f>VLOOKUP(Prognose!$B$2,'Vollzug 2021_22'!$D$4:$EW$345,COLUMNS('Vollzug 2021_22'!$D:CL),FALSE)</f>
        <v>377502</v>
      </c>
      <c r="E37" s="339">
        <f>VLOOKUP(Prognose!$B$2,'Vollzug 2021_22'!$D$4:$EW$345,COLUMNS('Vollzug 2021_22'!$D:DJ),FALSE)</f>
        <v>110202</v>
      </c>
      <c r="F37" s="339">
        <f>VLOOKUP(Prognose!$B$2,'Vollzug 2021_22'!$D$4:$EW$345,COLUMNS('Vollzug 2021_22'!$D:EH),FALSE)</f>
        <v>194310</v>
      </c>
      <c r="G37" s="340"/>
      <c r="H37" s="340"/>
      <c r="I37" s="340"/>
      <c r="J37" s="340"/>
      <c r="K37" s="340"/>
      <c r="L37" s="340"/>
      <c r="M37" s="133" t="s">
        <v>543</v>
      </c>
      <c r="O37" s="213"/>
      <c r="P37" s="213"/>
    </row>
    <row r="38" spans="1:16" ht="14.25" customHeight="1" x14ac:dyDescent="0.2">
      <c r="A38" s="133" t="s">
        <v>544</v>
      </c>
      <c r="B38" s="133"/>
      <c r="C38" s="129"/>
      <c r="D38" s="339">
        <f>VLOOKUP(Prognose!$B$2,'Vollzug 2021_22'!$D$4:$EW$345,COLUMNS('Vollzug 2021_22'!$D:CM),FALSE)</f>
        <v>-107887</v>
      </c>
      <c r="E38" s="339">
        <f>VLOOKUP(Prognose!$B$2,'Vollzug 2021_22'!$D$4:$EW$345,COLUMNS('Vollzug 2021_22'!$D:DK),FALSE)</f>
        <v>-49349</v>
      </c>
      <c r="F38" s="339">
        <f>VLOOKUP(Prognose!$B$2,'Vollzug 2021_22'!$D$4:$EW$345,COLUMNS('Vollzug 2021_22'!$D:EI),FALSE)</f>
        <v>-139970</v>
      </c>
      <c r="G38" s="340"/>
      <c r="H38" s="340"/>
      <c r="I38" s="340"/>
      <c r="J38" s="340"/>
      <c r="K38" s="340"/>
      <c r="L38" s="340"/>
      <c r="M38" s="133" t="s">
        <v>544</v>
      </c>
    </row>
    <row r="39" spans="1:16" ht="14.25" customHeight="1" x14ac:dyDescent="0.2">
      <c r="A39" s="133" t="s">
        <v>547</v>
      </c>
      <c r="B39" s="133"/>
      <c r="C39" s="129"/>
      <c r="D39" s="339">
        <f>VLOOKUP(Prognose!$B$2,'Vollzug 2021_22'!$D$4:$EW$345,COLUMNS('Vollzug 2021_22'!$D:CN),FALSE)</f>
        <v>0</v>
      </c>
      <c r="E39" s="339">
        <f>VLOOKUP(Prognose!$B$2,'Vollzug 2021_22'!$D$4:$EW$345,COLUMNS('Vollzug 2021_22'!$D:DL),FALSE)</f>
        <v>0</v>
      </c>
      <c r="F39" s="339">
        <f>VLOOKUP(Prognose!$B$2,'Vollzug 2021_22'!$D$4:$EW$345,COLUMNS('Vollzug 2021_22'!$D:EJ),FALSE)</f>
        <v>0</v>
      </c>
      <c r="G39" s="340"/>
      <c r="H39" s="340"/>
      <c r="I39" s="340"/>
      <c r="J39" s="340"/>
      <c r="K39" s="340"/>
      <c r="L39" s="340"/>
      <c r="M39" s="133" t="s">
        <v>547</v>
      </c>
    </row>
    <row r="40" spans="1:16" ht="14.25" customHeight="1" x14ac:dyDescent="0.2">
      <c r="A40" s="133" t="s">
        <v>554</v>
      </c>
      <c r="B40" s="133"/>
      <c r="C40" s="129"/>
      <c r="D40" s="339">
        <f>VLOOKUP(Prognose!$B$2,'Vollzug 2021_22'!$D$4:$EW$345,COLUMNS('Vollzug 2021_22'!$D:CO),FALSE)</f>
        <v>0</v>
      </c>
      <c r="E40" s="339">
        <f>VLOOKUP(Prognose!$B$2,'Vollzug 2021_22'!$D$4:$EW$345,COLUMNS('Vollzug 2021_22'!$D:DM),FALSE)</f>
        <v>0</v>
      </c>
      <c r="F40" s="339">
        <f>VLOOKUP(Prognose!$B$2,'Vollzug 2021_22'!$D$4:$EW$345,COLUMNS('Vollzug 2021_22'!$D:EK),FALSE)</f>
        <v>0</v>
      </c>
      <c r="G40" s="340"/>
      <c r="H40" s="340"/>
      <c r="I40" s="340"/>
      <c r="J40" s="340"/>
      <c r="K40" s="340"/>
      <c r="L40" s="340"/>
      <c r="M40" s="133" t="s">
        <v>554</v>
      </c>
    </row>
    <row r="41" spans="1:16" ht="14.25" customHeight="1" x14ac:dyDescent="0.2">
      <c r="A41" s="133" t="s">
        <v>555</v>
      </c>
      <c r="B41" s="133"/>
      <c r="C41" s="129"/>
      <c r="D41" s="339">
        <f>VLOOKUP(Prognose!$B$2,'Vollzug 2021_22'!$D$4:$EW$345,COLUMNS('Vollzug 2021_22'!$D:CQ),FALSE)</f>
        <v>12450</v>
      </c>
      <c r="E41" s="339">
        <f>VLOOKUP(Prognose!$B$2,'Vollzug 2021_22'!$D$4:$EW$345,COLUMNS('Vollzug 2021_22'!$D:DO),FALSE)</f>
        <v>13298</v>
      </c>
      <c r="F41" s="339">
        <f>VLOOKUP(Prognose!$B$2,'Vollzug 2021_22'!$D$4:$EW$345,COLUMNS('Vollzug 2021_22'!$D:EM),FALSE)</f>
        <v>1226</v>
      </c>
      <c r="G41" s="340"/>
      <c r="H41" s="340"/>
      <c r="I41" s="340"/>
      <c r="J41" s="340"/>
      <c r="K41" s="340"/>
      <c r="L41" s="340"/>
      <c r="M41" s="133" t="s">
        <v>555</v>
      </c>
    </row>
    <row r="42" spans="1:16" ht="14.25" customHeight="1" x14ac:dyDescent="0.2">
      <c r="A42" s="133" t="s">
        <v>556</v>
      </c>
      <c r="B42" s="133"/>
      <c r="C42" s="129"/>
      <c r="D42" s="339">
        <f>VLOOKUP(Prognose!$B$2,'Vollzug 2021_22'!$D$4:$EW$345,COLUMNS('Vollzug 2021_22'!$D:CR),FALSE)</f>
        <v>-4599</v>
      </c>
      <c r="E42" s="339">
        <f>VLOOKUP(Prognose!$B$2,'Vollzug 2021_22'!$D$4:$EW$345,COLUMNS('Vollzug 2021_22'!$D:DP),FALSE)</f>
        <v>-4490</v>
      </c>
      <c r="F42" s="339">
        <f>VLOOKUP(Prognose!$B$2,'Vollzug 2021_22'!$D$4:$EW$345,COLUMNS('Vollzug 2021_22'!$D:EN),FALSE)</f>
        <v>-1944</v>
      </c>
      <c r="G42" s="340"/>
      <c r="H42" s="340"/>
      <c r="I42" s="340"/>
      <c r="J42" s="340"/>
      <c r="K42" s="340"/>
      <c r="L42" s="340"/>
      <c r="M42" s="133" t="s">
        <v>556</v>
      </c>
    </row>
    <row r="43" spans="1:16" ht="14.25" customHeight="1" x14ac:dyDescent="0.2">
      <c r="A43" s="133" t="s">
        <v>557</v>
      </c>
      <c r="B43" s="133"/>
      <c r="C43" s="447"/>
      <c r="D43" s="339">
        <f>VLOOKUP(Prognose!$B$2,'Vollzug 2021_22'!$D$4:$EW$345,COLUMNS('Vollzug 2021_22'!$D:CS),FALSE)</f>
        <v>0</v>
      </c>
      <c r="E43" s="339">
        <f>VLOOKUP(Prognose!$B$2,'Vollzug 2021_22'!$D$4:$EW$345,COLUMNS('Vollzug 2021_22'!$D:DQ),FALSE)</f>
        <v>0</v>
      </c>
      <c r="F43" s="339">
        <f>VLOOKUP(Prognose!$B$2,'Vollzug 2021_22'!$D$4:$EW$345,COLUMNS('Vollzug 2021_22'!$D:EO),FALSE)</f>
        <v>0</v>
      </c>
      <c r="G43" s="340"/>
      <c r="H43" s="340"/>
      <c r="I43" s="340"/>
      <c r="J43" s="340"/>
      <c r="K43" s="340"/>
      <c r="L43" s="340"/>
      <c r="M43" s="133" t="s">
        <v>557</v>
      </c>
    </row>
    <row r="44" spans="1:16" ht="14.25" customHeight="1" x14ac:dyDescent="0.2">
      <c r="A44" s="133" t="s">
        <v>548</v>
      </c>
      <c r="B44" s="133"/>
      <c r="C44" s="447"/>
      <c r="D44" s="508">
        <f>VLOOKUP(Prognose!$B$2,'Vollzug 2021_22'!$D$4:$EW$345,COLUMNS('Vollzug 2021_22'!$D:CU),FALSE)</f>
        <v>40445</v>
      </c>
      <c r="E44" s="508">
        <f>VLOOKUP(Prognose!$B$2,'Vollzug 2021_22'!$D$4:$EW$345,COLUMNS('Vollzug 2021_22'!$D:DS),FALSE)</f>
        <v>31197</v>
      </c>
      <c r="F44" s="508">
        <f>VLOOKUP(Prognose!$B$2,'Vollzug 2021_22'!$D$4:$EW$345,COLUMNS('Vollzug 2021_22'!$D:EQ),FALSE)</f>
        <v>41900</v>
      </c>
      <c r="G44" s="509"/>
      <c r="H44" s="509"/>
      <c r="I44" s="509"/>
      <c r="J44" s="509"/>
      <c r="K44" s="509"/>
      <c r="L44" s="509"/>
      <c r="M44" s="133" t="s">
        <v>548</v>
      </c>
    </row>
    <row r="45" spans="1:16" ht="9.75" customHeight="1" x14ac:dyDescent="0.2">
      <c r="A45" s="459"/>
      <c r="B45" s="150"/>
      <c r="C45" s="151"/>
      <c r="D45" s="169"/>
      <c r="E45" s="157"/>
      <c r="F45" s="157"/>
      <c r="G45" s="512"/>
      <c r="H45" s="512"/>
      <c r="I45" s="513"/>
      <c r="J45" s="514"/>
      <c r="K45" s="514"/>
      <c r="L45" s="513"/>
      <c r="M45" s="459"/>
    </row>
    <row r="46" spans="1:16" ht="14.25" customHeight="1" x14ac:dyDescent="0.2">
      <c r="A46" s="153" t="s">
        <v>650</v>
      </c>
      <c r="B46" s="153"/>
      <c r="C46" s="154"/>
      <c r="D46" s="138">
        <f t="shared" ref="D46:F46" si="5">D12+D18+D28+D29+D30+D31+D32+D33+D34+D35+D36+D44</f>
        <v>9143834</v>
      </c>
      <c r="E46" s="138">
        <f t="shared" si="5"/>
        <v>9579486</v>
      </c>
      <c r="F46" s="138">
        <f t="shared" si="5"/>
        <v>8993720</v>
      </c>
      <c r="G46" s="138" t="e">
        <f>G12+G18+G28+G29+G30+G31+G32+G33+G34+G35+G36+G44</f>
        <v>#DIV/0!</v>
      </c>
      <c r="H46" s="138" t="e">
        <f>H12+H18+H28+H29+H30+H31+H32+H33+H34+H35+H36+H44</f>
        <v>#DIV/0!</v>
      </c>
      <c r="I46" s="138" t="e">
        <f t="shared" ref="I46:L46" si="6">I12+I18+I28+I29+I30+I31+I32+I33+I34+I35+I36+I44</f>
        <v>#DIV/0!</v>
      </c>
      <c r="J46" s="138" t="e">
        <f t="shared" si="6"/>
        <v>#DIV/0!</v>
      </c>
      <c r="K46" s="139" t="e">
        <f t="shared" si="6"/>
        <v>#DIV/0!</v>
      </c>
      <c r="L46" s="138" t="e">
        <f t="shared" si="6"/>
        <v>#DIV/0!</v>
      </c>
      <c r="M46" s="153" t="s">
        <v>650</v>
      </c>
    </row>
    <row r="47" spans="1:16" ht="14.25" customHeight="1" thickBot="1" x14ac:dyDescent="0.25">
      <c r="A47" s="153" t="s">
        <v>651</v>
      </c>
      <c r="B47" s="150"/>
      <c r="C47" s="154"/>
      <c r="D47" s="529">
        <f t="shared" ref="D47:F47" si="7">D26+D37+D38+D39+D40+D41+D42+D43</f>
        <v>1356696</v>
      </c>
      <c r="E47" s="530">
        <f t="shared" si="7"/>
        <v>1265317</v>
      </c>
      <c r="F47" s="530">
        <f t="shared" si="7"/>
        <v>1385423</v>
      </c>
      <c r="G47" s="519">
        <f>G26+G37+G38+G39+G40+G41+G42+G43</f>
        <v>0</v>
      </c>
      <c r="H47" s="519" t="e">
        <f>H26+H37+H38+H39+H40+H41+H42+H43</f>
        <v>#DIV/0!</v>
      </c>
      <c r="I47" s="519" t="e">
        <f t="shared" ref="I47:L47" si="8">I26+I37+I38+I39+I40+I41+I42+I43</f>
        <v>#DIV/0!</v>
      </c>
      <c r="J47" s="519" t="e">
        <f t="shared" si="8"/>
        <v>#DIV/0!</v>
      </c>
      <c r="K47" s="520" t="e">
        <f t="shared" si="8"/>
        <v>#DIV/0!</v>
      </c>
      <c r="L47" s="521" t="e">
        <f t="shared" si="8"/>
        <v>#DIV/0!</v>
      </c>
      <c r="M47" s="153" t="s">
        <v>651</v>
      </c>
    </row>
    <row r="48" spans="1:16" ht="14.25" customHeight="1" x14ac:dyDescent="0.2">
      <c r="A48" s="153" t="s">
        <v>655</v>
      </c>
      <c r="B48" s="150"/>
      <c r="C48" s="154"/>
      <c r="D48" s="524">
        <f t="shared" ref="D48:F48" si="9">SUM(D46:D47)</f>
        <v>10500530</v>
      </c>
      <c r="E48" s="524">
        <f t="shared" si="9"/>
        <v>10844803</v>
      </c>
      <c r="F48" s="524">
        <f t="shared" si="9"/>
        <v>10379143</v>
      </c>
      <c r="G48" s="522" t="e">
        <f>SUM(G46:G47)</f>
        <v>#DIV/0!</v>
      </c>
      <c r="H48" s="522" t="e">
        <f>SUM(H46:H47)</f>
        <v>#DIV/0!</v>
      </c>
      <c r="I48" s="522" t="e">
        <f t="shared" ref="I48:L48" si="10">SUM(I46:I47)</f>
        <v>#DIV/0!</v>
      </c>
      <c r="J48" s="522" t="e">
        <f t="shared" si="10"/>
        <v>#DIV/0!</v>
      </c>
      <c r="K48" s="522" t="e">
        <f t="shared" si="10"/>
        <v>#DIV/0!</v>
      </c>
      <c r="L48" s="522" t="e">
        <f t="shared" si="10"/>
        <v>#DIV/0!</v>
      </c>
      <c r="M48" s="153" t="s">
        <v>655</v>
      </c>
    </row>
    <row r="49" spans="1:16" ht="5.25" customHeight="1" x14ac:dyDescent="0.2">
      <c r="A49" s="153"/>
      <c r="B49" s="150"/>
      <c r="C49" s="154"/>
      <c r="D49" s="137"/>
      <c r="E49" s="137"/>
      <c r="F49" s="137"/>
      <c r="G49" s="137"/>
      <c r="H49" s="524"/>
      <c r="I49" s="524"/>
      <c r="J49" s="524"/>
      <c r="K49" s="524"/>
      <c r="L49" s="524"/>
      <c r="M49" s="153"/>
    </row>
    <row r="50" spans="1:16" ht="14.25" customHeight="1" x14ac:dyDescent="0.2">
      <c r="A50" s="153" t="s">
        <v>652</v>
      </c>
      <c r="B50" s="150"/>
      <c r="C50" s="154"/>
      <c r="D50" s="157">
        <f t="shared" ref="D50:F50" si="11">D46/D5/10</f>
        <v>589924.77419354836</v>
      </c>
      <c r="E50" s="157">
        <f t="shared" si="11"/>
        <v>618031.35483870958</v>
      </c>
      <c r="F50" s="157">
        <f t="shared" si="11"/>
        <v>580240</v>
      </c>
      <c r="G50" s="157" t="e">
        <f t="shared" ref="G50:L50" si="12">G46/G5/10</f>
        <v>#DIV/0!</v>
      </c>
      <c r="H50" s="157" t="e">
        <f t="shared" si="12"/>
        <v>#DIV/0!</v>
      </c>
      <c r="I50" s="157" t="e">
        <f t="shared" si="12"/>
        <v>#DIV/0!</v>
      </c>
      <c r="J50" s="157" t="e">
        <f t="shared" si="12"/>
        <v>#DIV/0!</v>
      </c>
      <c r="K50" s="157" t="e">
        <f t="shared" si="12"/>
        <v>#DIV/0!</v>
      </c>
      <c r="L50" s="157" t="e">
        <f t="shared" si="12"/>
        <v>#DIV/0!</v>
      </c>
      <c r="M50" s="153" t="s">
        <v>652</v>
      </c>
    </row>
    <row r="51" spans="1:16" ht="14.25" customHeight="1" x14ac:dyDescent="0.2">
      <c r="A51" s="153" t="s">
        <v>653</v>
      </c>
      <c r="B51" s="150"/>
      <c r="C51" s="154"/>
      <c r="D51" s="157">
        <f t="shared" ref="D51:F51" si="13">D47/D6/10</f>
        <v>87528.774193548394</v>
      </c>
      <c r="E51" s="157">
        <f t="shared" si="13"/>
        <v>81633.354838709667</v>
      </c>
      <c r="F51" s="157">
        <f t="shared" si="13"/>
        <v>89382.129032258061</v>
      </c>
      <c r="G51" s="523" t="e">
        <f>G47/G6/10</f>
        <v>#DIV/0!</v>
      </c>
      <c r="H51" s="523" t="e">
        <f>H47/H6/10</f>
        <v>#DIV/0!</v>
      </c>
      <c r="I51" s="523" t="e">
        <f t="shared" ref="I51:L51" si="14">I47/I6/10</f>
        <v>#DIV/0!</v>
      </c>
      <c r="J51" s="523" t="e">
        <f t="shared" si="14"/>
        <v>#DIV/0!</v>
      </c>
      <c r="K51" s="523" t="e">
        <f t="shared" si="14"/>
        <v>#DIV/0!</v>
      </c>
      <c r="L51" s="523" t="e">
        <f t="shared" si="14"/>
        <v>#DIV/0!</v>
      </c>
      <c r="M51" s="153" t="s">
        <v>653</v>
      </c>
    </row>
    <row r="52" spans="1:16" ht="14.25" customHeight="1" x14ac:dyDescent="0.2">
      <c r="A52" s="155" t="s">
        <v>656</v>
      </c>
      <c r="B52" s="155"/>
      <c r="C52" s="156"/>
      <c r="D52" s="157">
        <f t="shared" ref="D52:F52" si="15">D50+D51</f>
        <v>677453.54838709673</v>
      </c>
      <c r="E52" s="157">
        <f t="shared" si="15"/>
        <v>699664.70967741928</v>
      </c>
      <c r="F52" s="157">
        <f t="shared" si="15"/>
        <v>669622.12903225806</v>
      </c>
      <c r="G52" s="169" t="e">
        <f>G50+G51</f>
        <v>#DIV/0!</v>
      </c>
      <c r="H52" s="169" t="e">
        <f>H50+H51</f>
        <v>#DIV/0!</v>
      </c>
      <c r="I52" s="157" t="e">
        <f t="shared" ref="I52:L52" si="16">I50+I51</f>
        <v>#DIV/0!</v>
      </c>
      <c r="J52" s="157" t="e">
        <f t="shared" si="16"/>
        <v>#DIV/0!</v>
      </c>
      <c r="K52" s="158" t="e">
        <f t="shared" si="16"/>
        <v>#DIV/0!</v>
      </c>
      <c r="L52" s="169" t="e">
        <f t="shared" si="16"/>
        <v>#DIV/0!</v>
      </c>
      <c r="M52" s="155" t="s">
        <v>656</v>
      </c>
    </row>
    <row r="53" spans="1:16" ht="14.25" customHeight="1" x14ac:dyDescent="0.2">
      <c r="A53" s="121"/>
      <c r="B53" s="150"/>
      <c r="C53" s="151"/>
      <c r="D53" s="152"/>
      <c r="E53" s="152"/>
      <c r="F53" s="152"/>
      <c r="G53" s="152"/>
      <c r="H53" s="152"/>
      <c r="I53" s="152"/>
      <c r="J53" s="152"/>
      <c r="K53" s="152"/>
      <c r="L53" s="152"/>
      <c r="M53" s="121"/>
    </row>
    <row r="54" spans="1:16" ht="15" x14ac:dyDescent="0.25">
      <c r="A54" s="121"/>
      <c r="B54" s="502" t="s">
        <v>371</v>
      </c>
      <c r="C54" s="150"/>
      <c r="D54" s="161"/>
      <c r="E54" s="161"/>
      <c r="F54" s="504"/>
      <c r="G54" s="503"/>
      <c r="H54" s="85"/>
      <c r="I54" s="85"/>
      <c r="J54" s="85"/>
      <c r="K54" s="87"/>
      <c r="L54" s="88"/>
      <c r="M54" s="121"/>
    </row>
    <row r="55" spans="1:16" ht="10.9" customHeight="1" x14ac:dyDescent="0.2">
      <c r="A55" s="121"/>
      <c r="B55" s="150"/>
      <c r="C55" s="150"/>
      <c r="D55" s="85"/>
      <c r="E55" s="85"/>
      <c r="F55" s="85"/>
      <c r="G55" s="88"/>
      <c r="H55" s="88"/>
      <c r="I55" s="88"/>
      <c r="J55" s="88"/>
      <c r="K55" s="88"/>
      <c r="L55" s="86"/>
      <c r="M55" s="121"/>
    </row>
    <row r="56" spans="1:16" ht="14.25" customHeight="1" x14ac:dyDescent="0.2">
      <c r="A56" s="623" t="s">
        <v>684</v>
      </c>
      <c r="B56" s="623"/>
      <c r="C56" s="624"/>
      <c r="D56" s="558">
        <f>VLOOKUP(Prognose!$B$2,'Vollzug 2021_22'!$D$4:$FZ$345,COLUMNS('Vollzug 2021_22'!$D:FW),FALSE)</f>
        <v>0</v>
      </c>
      <c r="E56" s="558">
        <f>VLOOKUP(Prognose!$B$2,'Vollzug 2021_22'!$D$4:$FZ$345,COLUMNS('Vollzug 2021_22'!$D:FX),FALSE)</f>
        <v>57475</v>
      </c>
      <c r="F56" s="558">
        <f>VLOOKUP(Prognose!$B$2,'Vollzug 2021_22'!$D$4:$FZ$345,COLUMNS('Vollzug 2021_22'!$D:FY),FALSE)</f>
        <v>57292</v>
      </c>
      <c r="G56" s="559"/>
      <c r="H56" s="559"/>
      <c r="I56" s="559"/>
      <c r="J56" s="559"/>
      <c r="K56" s="559"/>
      <c r="L56" s="559"/>
      <c r="M56" s="541" t="s">
        <v>684</v>
      </c>
    </row>
    <row r="57" spans="1:16" ht="9.75" customHeight="1" x14ac:dyDescent="0.2">
      <c r="A57" s="121"/>
      <c r="B57" s="150"/>
      <c r="C57" s="150"/>
      <c r="D57" s="164"/>
      <c r="E57" s="164"/>
      <c r="F57" s="164"/>
      <c r="G57" s="165"/>
      <c r="H57" s="165"/>
      <c r="I57" s="165"/>
      <c r="J57" s="165"/>
      <c r="K57" s="166"/>
      <c r="L57" s="165"/>
      <c r="M57" s="121"/>
    </row>
    <row r="58" spans="1:16" x14ac:dyDescent="0.2">
      <c r="A58" s="133" t="s">
        <v>430</v>
      </c>
      <c r="B58" s="150"/>
      <c r="C58" s="150"/>
      <c r="D58" s="483">
        <f>VLOOKUP(Prognose!$B$2,'Vollzug 2021_22'!$D$4:$FV$345,COLUMNS('Vollzug 2021_22'!$D:FV),FALSE)</f>
        <v>0</v>
      </c>
      <c r="E58" s="483">
        <f>VLOOKUP(Prognose!$B$2,'Vollzug 2021_22'!$D$4:$FV$345,COLUMNS('Vollzug 2021_22'!$D:FV),FALSE)</f>
        <v>0</v>
      </c>
      <c r="F58" s="483">
        <f>VLOOKUP(Prognose!$B$2,'Vollzug 2021_22'!$D$4:$FV$345,COLUMNS('Vollzug 2021_22'!$D:FV),FALSE)</f>
        <v>0</v>
      </c>
      <c r="G58" s="483">
        <f>VLOOKUP(Prognose!$B$2,'Vollzug 2021_22'!$D$4:$FV$345,COLUMNS('Vollzug 2021_22'!$D:FV),FALSE)</f>
        <v>0</v>
      </c>
      <c r="H58" s="483">
        <f>IF($G$58="---","---",$G$58)</f>
        <v>0</v>
      </c>
      <c r="I58" s="483">
        <f t="shared" ref="I58:L58" si="17">IF($G$58="---","---",$G$58)</f>
        <v>0</v>
      </c>
      <c r="J58" s="483">
        <f t="shared" si="17"/>
        <v>0</v>
      </c>
      <c r="K58" s="483">
        <f t="shared" si="17"/>
        <v>0</v>
      </c>
      <c r="L58" s="483">
        <f t="shared" si="17"/>
        <v>0</v>
      </c>
      <c r="M58" s="133" t="s">
        <v>430</v>
      </c>
    </row>
    <row r="59" spans="1:16" x14ac:dyDescent="0.2">
      <c r="A59" s="279" t="s">
        <v>442</v>
      </c>
      <c r="B59" s="150"/>
      <c r="C59" s="150"/>
      <c r="D59" s="169"/>
      <c r="E59" s="169"/>
      <c r="F59" s="169"/>
      <c r="G59" s="170"/>
      <c r="H59" s="620" t="str">
        <f>IF(Prognose!$B$2="Bern","°Achtung: Provisorischer Prognosewert",IF(Prognose!$B$2="Biel/Bienne","°Achtung: Provisorischer Prognosewert",IF(Prognose!$B$2="Thun","°Achtung: Provisorischer Prognosewert",IF(Prognose!$B$2="Burgdorf","°Achtung: Provisorischer Prognosewert",IF(Prognose!$B$2="Langenthal","°Achtung: Provisorischer Prognosewert","")))))</f>
        <v/>
      </c>
      <c r="I59" s="621"/>
      <c r="J59" s="621"/>
      <c r="K59" s="621"/>
      <c r="L59" s="622"/>
      <c r="M59" s="279" t="s">
        <v>442</v>
      </c>
    </row>
    <row r="60" spans="1:16" x14ac:dyDescent="0.2">
      <c r="A60" s="133" t="s">
        <v>388</v>
      </c>
      <c r="B60" s="150"/>
      <c r="C60" s="150"/>
      <c r="D60" s="305">
        <f>VLOOKUP(Prognose!$B$2,'Vollzug 2021_22'!$D$4:$EW$345,COLUMNS('Vollzug 2021_22'!$D:BQ),FALSE)</f>
        <v>943449714</v>
      </c>
      <c r="E60" s="303">
        <f>VLOOKUP(Prognose!$B$2,'Vollzug 2021_22'!$D$4:$EW$345,COLUMNS('Vollzug 2021_22'!$D:BU),FALSE)</f>
        <v>1039543470</v>
      </c>
      <c r="F60" s="303">
        <f>VLOOKUP(Prognose!$B$2,'Vollzug 2021_22'!$D$4:$EW$345,COLUMNS('Vollzug 2021_22'!$D:BY),FALSE)</f>
        <v>1041676370</v>
      </c>
      <c r="G60" s="136"/>
      <c r="H60" s="136"/>
      <c r="I60" s="136"/>
      <c r="J60" s="136"/>
      <c r="K60" s="136"/>
      <c r="L60" s="136"/>
      <c r="M60" s="133" t="s">
        <v>388</v>
      </c>
      <c r="N60" s="167"/>
      <c r="O60" s="167"/>
      <c r="P60" s="167"/>
    </row>
    <row r="61" spans="1:16" x14ac:dyDescent="0.2">
      <c r="A61" s="121"/>
      <c r="B61" s="150"/>
      <c r="C61" s="168"/>
      <c r="D61" s="169"/>
      <c r="E61" s="169"/>
      <c r="F61" s="169"/>
      <c r="G61" s="428" t="str">
        <f>IF(G60="","",IF(G60&lt;(F60/10),"Achtung: Grosse Differenz gegenüber Vorjahreswerte - Bitte überprüfen!",IF(G60&gt;(F60*1.4),"Achtung: Grosse Differenz gegenüber Vorjahreswerte - Bitte überprüfen!","")))</f>
        <v/>
      </c>
      <c r="H61" s="170"/>
      <c r="I61" s="170"/>
      <c r="J61" s="170"/>
      <c r="K61" s="171"/>
      <c r="L61" s="170"/>
      <c r="M61" s="121"/>
    </row>
    <row r="62" spans="1:16" x14ac:dyDescent="0.2">
      <c r="A62" s="133" t="s">
        <v>439</v>
      </c>
      <c r="B62" s="150"/>
      <c r="C62" s="150"/>
      <c r="D62" s="172">
        <f>(((D46-D58)/D5*Prognose!E11)+(D47/D6*Prognose!E12)+(D60/1000*1.25)+D56)/D3</f>
        <v>2693.3948759562109</v>
      </c>
      <c r="E62" s="172">
        <f>(((E46-E58)/E5*Prognose!E11)+(E47/E6*Prognose!E12)+(E60/1000*1.25)+E56)/E3</f>
        <v>2794.3192651456397</v>
      </c>
      <c r="F62" s="172">
        <f>(((F46-F58)/F5*Prognose!E11)+(F47/F6*Prognose!E12)+(F60/1000*1.25)+F56)/F3</f>
        <v>2693.9106798810808</v>
      </c>
      <c r="G62" s="172" t="e">
        <f>(((G46-G58)/G5*Prognose!E11)+(G47/G6*Prognose!E12)+(G60/1000*1.25)+G56)/G3</f>
        <v>#DIV/0!</v>
      </c>
      <c r="H62" s="172" t="e">
        <f>(((H46-H58)/H5*Prognose!F11)+(H47/H6*Prognose!F12)+(H60/1000*1.25)+H56)/H3</f>
        <v>#DIV/0!</v>
      </c>
      <c r="I62" s="172" t="e">
        <f>(((I46-I58)/I5*Prognose!G11)+(I47/I6*Prognose!G12)+(I60/1000*1.25)+I56)/I3</f>
        <v>#DIV/0!</v>
      </c>
      <c r="J62" s="172" t="e">
        <f>(((J46-J58)/J5*Prognose!H11)+(J47/J6*Prognose!H12)+(J60/1000*1.25)+J56)/J3</f>
        <v>#DIV/0!</v>
      </c>
      <c r="K62" s="172" t="e">
        <f>(((K46-K58)/K5*Prognose!I11)+(K47/K6*Prognose!I12)+(K60/1000*1.25)+K56)/K3</f>
        <v>#DIV/0!</v>
      </c>
      <c r="L62" s="172" t="e">
        <f>(((L46-L58)/L5*Prognose!J11)+(L47/L6*Prognose!J12)+(L60/1000*1.25)+L56)/L3</f>
        <v>#DIV/0!</v>
      </c>
      <c r="M62" s="133" t="s">
        <v>439</v>
      </c>
    </row>
    <row r="63" spans="1:16" x14ac:dyDescent="0.2">
      <c r="A63" s="133" t="s">
        <v>440</v>
      </c>
      <c r="B63" s="150"/>
      <c r="C63" s="150"/>
      <c r="D63" s="172">
        <f t="shared" ref="D63:K63" si="18">D62*100/D65</f>
        <v>102.11049899385543</v>
      </c>
      <c r="E63" s="173">
        <f t="shared" si="18"/>
        <v>101.28330380540798</v>
      </c>
      <c r="F63" s="173">
        <f t="shared" si="18"/>
        <v>99.488691627802623</v>
      </c>
      <c r="G63" s="173" t="e">
        <f t="shared" si="18"/>
        <v>#DIV/0!</v>
      </c>
      <c r="H63" s="173" t="e">
        <f>H62*100/H65</f>
        <v>#DIV/0!</v>
      </c>
      <c r="I63" s="173" t="e">
        <f t="shared" si="18"/>
        <v>#DIV/0!</v>
      </c>
      <c r="J63" s="173" t="e">
        <f t="shared" si="18"/>
        <v>#DIV/0!</v>
      </c>
      <c r="K63" s="176" t="e">
        <f t="shared" si="18"/>
        <v>#DIV/0!</v>
      </c>
      <c r="L63" s="172" t="e">
        <f>L62*100/L65</f>
        <v>#DIV/0!</v>
      </c>
      <c r="M63" s="133" t="s">
        <v>440</v>
      </c>
    </row>
    <row r="64" spans="1:16" ht="9.75" customHeight="1" x14ac:dyDescent="0.2">
      <c r="A64" s="121"/>
      <c r="B64" s="150"/>
      <c r="C64" s="150"/>
      <c r="D64" s="172"/>
      <c r="E64" s="173"/>
      <c r="F64" s="173"/>
      <c r="G64" s="173"/>
      <c r="H64" s="173"/>
      <c r="I64" s="173"/>
      <c r="J64" s="173"/>
      <c r="K64" s="176"/>
      <c r="L64" s="172"/>
      <c r="M64" s="121"/>
    </row>
    <row r="65" spans="1:13" x14ac:dyDescent="0.2">
      <c r="A65" s="133" t="s">
        <v>441</v>
      </c>
      <c r="B65" s="150"/>
      <c r="C65" s="150"/>
      <c r="D65" s="172">
        <f>'Vollzug 2021_22'!ET4</f>
        <v>2637.7257015640357</v>
      </c>
      <c r="E65" s="173">
        <f>'Vollzug 2021_22'!EU4</f>
        <v>2758.9140165828971</v>
      </c>
      <c r="F65" s="173">
        <f>'Vollzug 2021_22'!EV4</f>
        <v>2707.7556612758326</v>
      </c>
      <c r="G65" s="173">
        <v>2747.1900394915447</v>
      </c>
      <c r="H65" s="173">
        <v>2798.4150101715704</v>
      </c>
      <c r="I65" s="173">
        <v>2875.5436225942062</v>
      </c>
      <c r="J65" s="173">
        <v>2903.7370420839284</v>
      </c>
      <c r="K65" s="173">
        <v>2919.298445300155</v>
      </c>
      <c r="L65" s="173">
        <v>2934.972380730158</v>
      </c>
      <c r="M65" s="133" t="s">
        <v>441</v>
      </c>
    </row>
    <row r="66" spans="1:13" x14ac:dyDescent="0.2">
      <c r="A66" s="121"/>
      <c r="B66" s="150"/>
      <c r="C66" s="150"/>
      <c r="D66" s="162"/>
      <c r="E66" s="162"/>
      <c r="F66" s="162"/>
      <c r="G66" s="162"/>
      <c r="H66" s="162"/>
      <c r="I66" s="162"/>
      <c r="J66" s="162"/>
      <c r="K66" s="162"/>
      <c r="L66" s="162"/>
      <c r="M66" s="121"/>
    </row>
    <row r="67" spans="1:13" x14ac:dyDescent="0.2">
      <c r="A67" s="121"/>
      <c r="B67" s="150"/>
      <c r="C67" s="150"/>
      <c r="D67" s="162"/>
      <c r="E67" s="162"/>
      <c r="F67" s="162"/>
      <c r="G67" s="163"/>
      <c r="H67" s="163"/>
      <c r="I67" s="163"/>
      <c r="J67" s="163"/>
      <c r="K67" s="163"/>
      <c r="L67" s="163"/>
      <c r="M67" s="121"/>
    </row>
    <row r="68" spans="1:13" x14ac:dyDescent="0.2">
      <c r="A68" s="121"/>
      <c r="B68" s="150"/>
      <c r="C68" s="150"/>
      <c r="D68" s="162"/>
      <c r="E68" s="162"/>
      <c r="F68" s="162"/>
      <c r="G68" s="163"/>
      <c r="H68" s="163"/>
      <c r="I68" s="163"/>
      <c r="J68" s="163"/>
      <c r="K68" s="163"/>
      <c r="L68" s="163"/>
      <c r="M68" s="121"/>
    </row>
    <row r="69" spans="1:13" x14ac:dyDescent="0.2">
      <c r="A69" s="121"/>
      <c r="B69" s="150"/>
      <c r="C69" s="150"/>
      <c r="D69" s="174"/>
      <c r="E69" s="174"/>
      <c r="F69" s="174"/>
      <c r="G69" s="174"/>
      <c r="H69" s="174"/>
      <c r="I69" s="174"/>
      <c r="J69" s="174"/>
      <c r="K69" s="174"/>
      <c r="L69" s="174"/>
      <c r="M69" s="121"/>
    </row>
    <row r="70" spans="1:13" x14ac:dyDescent="0.2">
      <c r="A70" s="121"/>
      <c r="B70" s="150"/>
      <c r="C70" s="175"/>
      <c r="D70" s="162"/>
      <c r="E70" s="162"/>
      <c r="F70" s="162"/>
      <c r="G70" s="162"/>
      <c r="H70" s="162"/>
      <c r="I70" s="162"/>
      <c r="J70" s="162"/>
      <c r="K70" s="162"/>
      <c r="L70" s="162"/>
      <c r="M70" s="121"/>
    </row>
  </sheetData>
  <mergeCells count="2">
    <mergeCell ref="H59:L59"/>
    <mergeCell ref="A56:C56"/>
  </mergeCells>
  <conditionalFormatting sqref="L58">
    <cfRule type="cellIs" dxfId="9" priority="6" operator="greaterThan">
      <formula>0</formula>
    </cfRule>
  </conditionalFormatting>
  <conditionalFormatting sqref="K58">
    <cfRule type="cellIs" dxfId="8" priority="5" operator="greaterThan">
      <formula>0</formula>
    </cfRule>
  </conditionalFormatting>
  <conditionalFormatting sqref="H58:J58">
    <cfRule type="cellIs" dxfId="7" priority="4" operator="greaterThan">
      <formula>0</formula>
    </cfRule>
  </conditionalFormatting>
  <conditionalFormatting sqref="G58">
    <cfRule type="cellIs" dxfId="6" priority="3" operator="greaterThan">
      <formula>0</formula>
    </cfRule>
  </conditionalFormatting>
  <conditionalFormatting sqref="D58:F58">
    <cfRule type="cellIs" dxfId="5" priority="2" operator="greaterThan">
      <formula>0</formula>
    </cfRule>
  </conditionalFormatting>
  <hyperlinks>
    <hyperlink ref="A56" r:id="rId1"/>
    <hyperlink ref="M56" r:id="rId2"/>
  </hyperlinks>
  <pageMargins left="0.27559055118110237" right="0.19685039370078741" top="0.55118110236220474" bottom="0.59055118110236227" header="0.23622047244094491" footer="0.31496062992125984"/>
  <pageSetup paperSize="9" scale="63" orientation="landscape" blackAndWhite="1" r:id="rId3"/>
  <headerFooter>
    <oddHeader>&amp;L&amp;"Arial,Standard"&amp;10Einwohnergemeinde XY&amp;C&amp;"Arial,Fett"&amp;14Finanzplanungshilfe zum Finanz- und Lastenausgleich;
Prognose des Steuerertrages&amp;R&amp;"Arial,Standard"&amp;10&amp;D/&amp;T</oddHeader>
    <oddFooter>&amp;L&amp;"Arial,Standard"&amp;10&amp;A</oddFooter>
  </headerFooter>
  <ignoredErrors>
    <ignoredError sqref="D11:L11 D17:L17 G63:H63 G12:H12 I12:L12 I18:L18 H26:L26 G50 H47:L47 I63:L63 G48:L48 H51:L52 I46:L46 H50:L50 G51:G52 G18:H18 H62:L62 G46" evalError="1"/>
    <ignoredError sqref="H46" evalError="1" formula="1"/>
  </ignoredError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6" name="Button 1">
              <controlPr defaultSize="0" print="0" autoFill="0" autoPict="0" macro="[0]!GehZuPrognose">
                <anchor moveWithCells="1" sizeWithCells="1">
                  <from>
                    <xdr:col>1</xdr:col>
                    <xdr:colOff>695325</xdr:colOff>
                    <xdr:row>0</xdr:row>
                    <xdr:rowOff>38100</xdr:rowOff>
                  </from>
                  <to>
                    <xdr:col>2</xdr:col>
                    <xdr:colOff>1409700</xdr:colOff>
                    <xdr:row>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7" name="Button 2">
              <controlPr defaultSize="0" print="0" autoFill="0" autoPict="0" macro="[0]!Steuerertrag_HRM2">
                <anchor moveWithCells="1" sizeWithCells="1">
                  <from>
                    <xdr:col>2</xdr:col>
                    <xdr:colOff>1466850</xdr:colOff>
                    <xdr:row>0</xdr:row>
                    <xdr:rowOff>38100</xdr:rowOff>
                  </from>
                  <to>
                    <xdr:col>2</xdr:col>
                    <xdr:colOff>3095625</xdr:colOff>
                    <xdr:row>0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/>
  <dimension ref="A1:AA150"/>
  <sheetViews>
    <sheetView zoomScaleNormal="100" workbookViewId="0">
      <pane ySplit="3" topLeftCell="A4" activePane="bottomLeft" state="frozenSplit"/>
      <selection pane="bottomLeft"/>
    </sheetView>
  </sheetViews>
  <sheetFormatPr baseColWidth="10" defaultColWidth="11.42578125" defaultRowHeight="14.25" x14ac:dyDescent="0.25"/>
  <cols>
    <col min="1" max="1" width="6" style="64" bestFit="1" customWidth="1"/>
    <col min="2" max="2" width="40.5703125" style="6" customWidth="1"/>
    <col min="3" max="3" width="25.28515625" style="6" customWidth="1"/>
    <col min="4" max="10" width="15.7109375" style="6" customWidth="1"/>
    <col min="11" max="11" width="26.28515625" style="6" customWidth="1"/>
    <col min="12" max="21" width="11.42578125" style="6" hidden="1" customWidth="1"/>
    <col min="22" max="23" width="11.42578125" style="6" customWidth="1"/>
    <col min="24" max="16384" width="11.42578125" style="6"/>
  </cols>
  <sheetData>
    <row r="1" spans="1:12" x14ac:dyDescent="0.25">
      <c r="A1" s="106"/>
      <c r="B1" s="318" t="str">
        <f>IF($B$2="Mötschwil*","*fusionnée avec Hindelbank à partir du 1er janvier 2021",IF($B$2="Obersteckholz*","*fusionnée avec Langenthal à partir du 1er janvier 2021",IF($B$2="Hindelbank*","*y compris Mötschwil à partir du 1er janvier 2021",IF($B$2="Rümligen*","*fusionnée avec Riggisberg à partir du 1er janvier 2021",IF($B$2="Langenthal*","*y compris Obersteckholz à partir du 1er janvier 2021",IF($B$2="Riggisberg*","*y compris Rümligen à partir du 1er janvier 2021",""))))))</f>
        <v/>
      </c>
      <c r="C1" s="4"/>
      <c r="D1" s="5"/>
      <c r="E1" s="5"/>
      <c r="F1" s="4"/>
      <c r="G1" s="4"/>
      <c r="H1" s="4"/>
      <c r="I1" s="4"/>
      <c r="J1" s="4"/>
      <c r="K1" s="370">
        <f>Prognose!K1</f>
        <v>44704</v>
      </c>
      <c r="L1" s="369"/>
    </row>
    <row r="2" spans="1:12" ht="18.75" customHeight="1" x14ac:dyDescent="0.25">
      <c r="A2" s="106"/>
      <c r="B2" s="1" t="str">
        <f>Prognose!$B$2</f>
        <v>Aarberg</v>
      </c>
      <c r="C2" s="7"/>
      <c r="D2" s="8"/>
      <c r="E2" s="8"/>
      <c r="F2" s="9"/>
      <c r="G2" s="9"/>
      <c r="H2" s="9"/>
      <c r="I2" s="9"/>
      <c r="J2" s="9"/>
      <c r="K2" s="9"/>
    </row>
    <row r="3" spans="1:12" ht="15" x14ac:dyDescent="0.25">
      <c r="A3" s="106"/>
      <c r="B3" s="318"/>
      <c r="C3" s="10"/>
      <c r="D3" s="13">
        <v>2021</v>
      </c>
      <c r="E3" s="12">
        <f t="shared" ref="E3:J4" si="0">D3+1</f>
        <v>2022</v>
      </c>
      <c r="F3" s="13">
        <f t="shared" si="0"/>
        <v>2023</v>
      </c>
      <c r="G3" s="14">
        <f t="shared" si="0"/>
        <v>2024</v>
      </c>
      <c r="H3" s="14">
        <f t="shared" si="0"/>
        <v>2025</v>
      </c>
      <c r="I3" s="14">
        <f t="shared" si="0"/>
        <v>2026</v>
      </c>
      <c r="J3" s="14">
        <f t="shared" si="0"/>
        <v>2027</v>
      </c>
      <c r="K3" s="14" t="s">
        <v>588</v>
      </c>
    </row>
    <row r="4" spans="1:12" ht="15" x14ac:dyDescent="0.25">
      <c r="A4" s="321">
        <v>1</v>
      </c>
      <c r="B4" s="322" t="s">
        <v>457</v>
      </c>
      <c r="C4" s="11"/>
      <c r="D4" s="12">
        <v>2021</v>
      </c>
      <c r="E4" s="12">
        <f t="shared" si="0"/>
        <v>2022</v>
      </c>
      <c r="F4" s="13">
        <f t="shared" si="0"/>
        <v>2023</v>
      </c>
      <c r="G4" s="14">
        <f t="shared" si="0"/>
        <v>2024</v>
      </c>
      <c r="H4" s="14">
        <f t="shared" si="0"/>
        <v>2025</v>
      </c>
      <c r="I4" s="14">
        <f t="shared" si="0"/>
        <v>2026</v>
      </c>
      <c r="J4" s="14">
        <f t="shared" si="0"/>
        <v>2027</v>
      </c>
      <c r="K4" s="185"/>
    </row>
    <row r="5" spans="1:12" x14ac:dyDescent="0.25">
      <c r="A5" s="23">
        <v>1.01</v>
      </c>
      <c r="B5" s="15" t="s">
        <v>458</v>
      </c>
      <c r="C5" s="16"/>
      <c r="D5" s="72">
        <f>VLOOKUP($B$2,'Vollzug 2021_22'!$D$4:$AZ$345,COLUMNS('Vollzug 2021_22'!$D:F),FALSE)</f>
        <v>4614.333333333333</v>
      </c>
      <c r="E5" s="17">
        <f>(Impôts_MCH2!D3+Impôts_MCH2!E3+Impôts_MCH2!F3)/3</f>
        <v>4603.666666666667</v>
      </c>
      <c r="F5" s="17">
        <f>(Impôts_MCH2!E3+Impôts_MCH2!F3+Impôts_MCH2!G3)/3</f>
        <v>3074.3333333333335</v>
      </c>
      <c r="G5" s="17">
        <f>(Impôts_MCH2!F3+Impôts_MCH2!G3+Impôts_MCH2!H3)/3</f>
        <v>1535.3333333333333</v>
      </c>
      <c r="H5" s="18">
        <f>(Impôts_MCH2!G3+Impôts_MCH2!H3+Impôts_MCH2!I3)/3</f>
        <v>0</v>
      </c>
      <c r="I5" s="18">
        <f>(Impôts_MCH2!H3+Impôts_MCH2!I3+Impôts_MCH2!J3)/3</f>
        <v>0</v>
      </c>
      <c r="J5" s="19">
        <f>(Impôts_MCH2!I3+Impôts_MCH2!J3+Impôts_MCH2!K3)/3</f>
        <v>0</v>
      </c>
      <c r="K5" s="20"/>
      <c r="L5" s="324"/>
    </row>
    <row r="6" spans="1:12" x14ac:dyDescent="0.2">
      <c r="A6" s="23">
        <v>1.02</v>
      </c>
      <c r="B6" s="534" t="s">
        <v>679</v>
      </c>
      <c r="C6" s="16"/>
      <c r="D6" s="72">
        <f>VLOOKUP($B$2,'Vollzug 2021_22'!$D$4:$AZ$345,COLUMNS('Vollzug 2021_22'!$D:G),FALSE)</f>
        <v>10626158.333333334</v>
      </c>
      <c r="E6" s="17">
        <f>(Impôts_MCH2!D46+Impôts_MCH2!E46+Impôts_MCH2!F46)/3</f>
        <v>9239013.333333334</v>
      </c>
      <c r="F6" s="17" t="e">
        <f>(Impôts_MCH2!E46+Impôts_MCH2!F46+Impôts_MCH2!G46)/3</f>
        <v>#DIV/0!</v>
      </c>
      <c r="G6" s="17" t="e">
        <f>(Impôts_MCH2!F46+Impôts_MCH2!G46+Impôts_MCH2!H46)/3</f>
        <v>#DIV/0!</v>
      </c>
      <c r="H6" s="17" t="e">
        <f>(Impôts_MCH2!G46+Impôts_MCH2!H46+Impôts_MCH2!I46)/3</f>
        <v>#DIV/0!</v>
      </c>
      <c r="I6" s="17" t="e">
        <f>(Impôts_MCH2!H46+Impôts_MCH2!I46+Impôts_MCH2!J46)/3</f>
        <v>#DIV/0!</v>
      </c>
      <c r="J6" s="17" t="e">
        <f>(Impôts_MCH2!I46+Impôts_MCH2!J46+Impôts_MCH2!K46)/3</f>
        <v>#DIV/0!</v>
      </c>
      <c r="K6" s="20"/>
      <c r="L6" s="325"/>
    </row>
    <row r="7" spans="1:12" x14ac:dyDescent="0.2">
      <c r="A7" s="23">
        <v>1.03</v>
      </c>
      <c r="B7" s="534" t="s">
        <v>658</v>
      </c>
      <c r="C7" s="16"/>
      <c r="D7" s="72"/>
      <c r="E7" s="17">
        <f>(Steuerertrag_HRM2!D47+Steuerertrag_HRM2!E47+Steuerertrag_HRM2!F47)/3</f>
        <v>1335812</v>
      </c>
      <c r="F7" s="17">
        <f>(Steuerertrag_HRM2!E47+Steuerertrag_HRM2!F47+Steuerertrag_HRM2!G47)/3</f>
        <v>883580</v>
      </c>
      <c r="G7" s="17" t="e">
        <f>(Impôts_MCH2!F47+Impôts_MCH2!G47+Impôts_MCH2!H47)/3</f>
        <v>#DIV/0!</v>
      </c>
      <c r="H7" s="17" t="e">
        <f>(Impôts_MCH2!G47+Impôts_MCH2!H47+Impôts_MCH2!I47)/3</f>
        <v>#DIV/0!</v>
      </c>
      <c r="I7" s="17" t="e">
        <f>(Impôts_MCH2!H47+Impôts_MCH2!I47+Impôts_MCH2!J47)/3</f>
        <v>#DIV/0!</v>
      </c>
      <c r="J7" s="17" t="e">
        <f>(Impôts_MCH2!I47+Impôts_MCH2!J47+Impôts_MCH2!K47)/3</f>
        <v>#DIV/0!</v>
      </c>
      <c r="K7" s="20"/>
      <c r="L7" s="325"/>
    </row>
    <row r="8" spans="1:12" x14ac:dyDescent="0.2">
      <c r="A8" s="23">
        <v>1.04</v>
      </c>
      <c r="B8" s="534" t="s">
        <v>459</v>
      </c>
      <c r="C8" s="16"/>
      <c r="D8" s="72">
        <f>VLOOKUP($B$2,'Vollzug 2021_22'!$D$4:$AZ$345,COLUMNS('Vollzug 2021_22'!$D:K),FALSE)</f>
        <v>0</v>
      </c>
      <c r="E8" s="85">
        <f>Impôts_MCH2!G58</f>
        <v>0</v>
      </c>
      <c r="F8" s="85">
        <f>Impôts_MCH2!H58</f>
        <v>0</v>
      </c>
      <c r="G8" s="85">
        <f>Impôts_MCH2!I58</f>
        <v>0</v>
      </c>
      <c r="H8" s="85">
        <f>Impôts_MCH2!J58</f>
        <v>0</v>
      </c>
      <c r="I8" s="85">
        <f>Impôts_MCH2!K58</f>
        <v>0</v>
      </c>
      <c r="J8" s="85">
        <f>Impôts_MCH2!L58</f>
        <v>0</v>
      </c>
      <c r="K8" s="20"/>
    </row>
    <row r="9" spans="1:12" x14ac:dyDescent="0.25">
      <c r="A9" s="23">
        <v>1.05</v>
      </c>
      <c r="B9" s="534" t="s">
        <v>680</v>
      </c>
      <c r="C9" s="16"/>
      <c r="D9" s="299">
        <f>VLOOKUP($B$2,'Vollzug 2021_22'!$D$4:$AZ$345,COLUMNS('Vollzug 2021_22'!$D:H),FALSE)</f>
        <v>1.5666666666666667</v>
      </c>
      <c r="E9" s="108">
        <f>(Impôts_MCH2!D5+Impôts_MCH2!E5+Impôts_MCH2!F5)/3</f>
        <v>1.55</v>
      </c>
      <c r="F9" s="108">
        <f>(Impôts_MCH2!E5+Impôts_MCH2!F5+Impôts_MCH2!G5)/3</f>
        <v>1.0333333333333334</v>
      </c>
      <c r="G9" s="108">
        <f>(Impôts_MCH2!F5+Impôts_MCH2!G5+Impôts_MCH2!H5)/3</f>
        <v>0.51666666666666672</v>
      </c>
      <c r="H9" s="109">
        <f>(Impôts_MCH2!G5+Impôts_MCH2!H5+Impôts_MCH2!I5)/3</f>
        <v>0</v>
      </c>
      <c r="I9" s="109">
        <f>(Impôts_MCH2!H5+Impôts_MCH2!I5+Impôts_MCH2!J5)/3</f>
        <v>0</v>
      </c>
      <c r="J9" s="109">
        <f>(Impôts_MCH2!I5+Impôts_MCH2!J5+Impôts_MCH2!K5)/3</f>
        <v>0</v>
      </c>
      <c r="K9" s="20"/>
    </row>
    <row r="10" spans="1:12" x14ac:dyDescent="0.25">
      <c r="A10" s="23">
        <v>1.06</v>
      </c>
      <c r="B10" s="534" t="s">
        <v>659</v>
      </c>
      <c r="C10" s="16"/>
      <c r="D10" s="299"/>
      <c r="E10" s="108">
        <f>(Impôts_MCH2!D5+Impôts_MCH2!E5+Impôts_MCH2!F6)/3</f>
        <v>1.55</v>
      </c>
      <c r="F10" s="108">
        <f>(Impôts_MCH2!E5+Impôts_MCH2!F5+Impôts_MCH2!G6)/3</f>
        <v>1.0333333333333334</v>
      </c>
      <c r="G10" s="108">
        <f>(Impôts_MCH2!F5+Impôts_MCH2!G6+Impôts_MCH2!H6)/3</f>
        <v>0.51666666666666672</v>
      </c>
      <c r="H10" s="109">
        <f>(Impôts_MCH2!G6+Impôts_MCH2!H6+Impôts_MCH2!I6)/3</f>
        <v>0</v>
      </c>
      <c r="I10" s="109">
        <f>(Impôts_MCH2!H6+Impôts_MCH2!I6+Impôts_MCH2!J6)/3</f>
        <v>0</v>
      </c>
      <c r="J10" s="109">
        <f>(Impôts_MCH2!I6+Impôts_MCH2!J6+Impôts_MCH2!K6)/3</f>
        <v>0</v>
      </c>
      <c r="K10" s="20"/>
    </row>
    <row r="11" spans="1:12" x14ac:dyDescent="0.25">
      <c r="A11" s="23">
        <v>1.07</v>
      </c>
      <c r="B11" s="534" t="s">
        <v>681</v>
      </c>
      <c r="C11" s="16"/>
      <c r="D11" s="74">
        <f>VLOOKUP($B$2,'Vollzug 2021_22'!$D$4:$AZ$345,COLUMNS('Vollzug 2021_22'!$D:L),FALSE)</f>
        <v>1.65</v>
      </c>
      <c r="E11" s="110">
        <v>1.65</v>
      </c>
      <c r="F11" s="110">
        <v>1.65</v>
      </c>
      <c r="G11" s="110">
        <v>1.65</v>
      </c>
      <c r="H11" s="111">
        <v>1.65</v>
      </c>
      <c r="I11" s="111">
        <v>1.65</v>
      </c>
      <c r="J11" s="111">
        <v>1.65</v>
      </c>
      <c r="K11" s="20"/>
    </row>
    <row r="12" spans="1:12" x14ac:dyDescent="0.25">
      <c r="A12" s="23">
        <v>1.08</v>
      </c>
      <c r="B12" s="534" t="s">
        <v>660</v>
      </c>
      <c r="C12" s="16"/>
      <c r="D12" s="74"/>
      <c r="E12" s="110">
        <v>1.65</v>
      </c>
      <c r="F12" s="110">
        <v>1.65</v>
      </c>
      <c r="G12" s="110">
        <v>1.65</v>
      </c>
      <c r="H12" s="111">
        <v>1.65</v>
      </c>
      <c r="I12" s="111">
        <v>1.65</v>
      </c>
      <c r="J12" s="111">
        <v>1.65</v>
      </c>
      <c r="K12" s="20"/>
    </row>
    <row r="13" spans="1:12" x14ac:dyDescent="0.25">
      <c r="A13" s="23">
        <v>1.0900000000000001</v>
      </c>
      <c r="B13" s="534" t="s">
        <v>460</v>
      </c>
      <c r="C13" s="16"/>
      <c r="D13" s="73">
        <f>IF(VLOOKUP($B$2,'Vollzug 2021_22'!$D$4:$AZ$345,COLUMNS('Vollzug 2021_22'!$D:F),FALSE)="-","-",1.25)</f>
        <v>1.25</v>
      </c>
      <c r="E13" s="110">
        <v>1.25</v>
      </c>
      <c r="F13" s="110">
        <v>1.25</v>
      </c>
      <c r="G13" s="110">
        <v>1.25</v>
      </c>
      <c r="H13" s="111">
        <v>1.25</v>
      </c>
      <c r="I13" s="111">
        <v>1.25</v>
      </c>
      <c r="J13" s="111">
        <v>1.25</v>
      </c>
      <c r="K13" s="20"/>
    </row>
    <row r="14" spans="1:12" x14ac:dyDescent="0.25">
      <c r="A14" s="23">
        <v>1.1000000000000001</v>
      </c>
      <c r="B14" s="534" t="s">
        <v>682</v>
      </c>
      <c r="C14" s="16"/>
      <c r="D14" s="72">
        <f>VLOOKUP($B$2,'Vollzug 2021_22'!$D$4:$AZ$345,COLUMNS('Vollzug 2021_22'!$D:M),FALSE)</f>
        <v>11194917.981854839</v>
      </c>
      <c r="E14" s="17">
        <f>((((Impôts_MCH2!D46-E8)/Impôts_MCH2!D5)*1.65)+(((Impôts_MCH2!E46-E8)/Impôts_MCH2!E5)*1.65)+(((Impôts_MCH2!F46-E8)/Impôts_MCH2!F5)*1.65))/3</f>
        <v>9835078.7096774187</v>
      </c>
      <c r="F14" s="17" t="e">
        <f>((((Impôts_MCH2!E46-F8)/Impôts_MCH2!E5)*1.65)+(((Impôts_MCH2!F46-F8)/Impôts_MCH2!F5)*1.65)+(((Impôts_MCH2!G46-F8)/Impôts_MCH2!G5)*1.65))/3</f>
        <v>#DIV/0!</v>
      </c>
      <c r="G14" s="17" t="e">
        <f>((((Impôts_MCH2!F46-G8)/Impôts_MCH2!F5)*G11)+(((Impôts_MCH2!G46-G8)/Impôts_MCH2!G5)*G11)+(((Impôts_MCH2!H46-G8)/Impôts_MCH2!H5)*G11))/3</f>
        <v>#DIV/0!</v>
      </c>
      <c r="H14" s="17" t="e">
        <f>((((Impôts_MCH2!G46-H8)/Impôts_MCH2!G5)*H11)+(((Impôts_MCH2!H46-H8)/Impôts_MCH2!H5)*H11)+(((Impôts_MCH2!I46-H8)/Impôts_MCH2!I5)*H11))/3</f>
        <v>#DIV/0!</v>
      </c>
      <c r="I14" s="17" t="e">
        <f>((((Impôts_MCH2!H46-I8)/Impôts_MCH2!H5)*I11)+(((Impôts_MCH2!I46-I8)/Impôts_MCH2!I5)*I11)+(((Impôts_MCH2!J46-I8)/Impôts_MCH2!J5)*I11))/3</f>
        <v>#DIV/0!</v>
      </c>
      <c r="J14" s="17" t="e">
        <f>((((Impôts_MCH2!I46-J8)/Impôts_MCH2!I5)*J11)+(((Impôts_MCH2!J46-J8)/Impôts_MCH2!J5)*J11)+(((Impôts_MCH2!K46-J8)/Impôts_MCH2!K5)*J11))/3</f>
        <v>#DIV/0!</v>
      </c>
      <c r="K14" s="20"/>
    </row>
    <row r="15" spans="1:12" x14ac:dyDescent="0.25">
      <c r="A15" s="23">
        <v>1.1100000000000001</v>
      </c>
      <c r="B15" s="534" t="s">
        <v>661</v>
      </c>
      <c r="C15" s="16"/>
      <c r="D15" s="72"/>
      <c r="E15" s="112">
        <f>((((Impôts_MCH2!D47)/Impôts_MCH2!D6)*E12)+(((Impôts_MCH2!E47)/Impôts_MCH2!E6)*E12)+(((Impôts_MCH2!F47)/Impôts_MCH2!F6)*E12))/3</f>
        <v>1421993.4193548386</v>
      </c>
      <c r="F15" s="112" t="e">
        <f>((((Impôts_MCH2!E47)/Impôts_MCH2!E6)*F12)+(((Impôts_MCH2!F47)/Impôts_MCH2!F6)*F12)+(((Impôts_MCH2!G47)/Impôts_MCH2!G6)*F12))/3</f>
        <v>#DIV/0!</v>
      </c>
      <c r="G15" s="112" t="e">
        <f>((((Impôts_MCH2!F47)/Impôts_MCH2!F6)*G12)+(((Impôts_MCH2!G47)/Impôts_MCH2!G6)*G12)+(((Impôts_MCH2!H47)/Impôts_MCH2!H6)*G12))/3</f>
        <v>#DIV/0!</v>
      </c>
      <c r="H15" s="112" t="e">
        <f>((((Impôts_MCH2!G47)/Impôts_MCH2!G6)*H12)+(((Impôts_MCH2!H47)/Impôts_MCH2!H6)*H12)+(((Impôts_MCH2!I47)/Impôts_MCH2!I6)*H12))/3</f>
        <v>#DIV/0!</v>
      </c>
      <c r="I15" s="112" t="e">
        <f>((((Impôts_MCH2!H47)/Impôts_MCH2!H6)*I12)+(((Impôts_MCH2!I47)/Impôts_MCH2!I6)*I12)+(((Impôts_MCH2!J47)/Impôts_MCH2!J6)*I12))/3</f>
        <v>#DIV/0!</v>
      </c>
      <c r="J15" s="112" t="e">
        <f>((((Impôts_MCH2!I47)/Impôts_MCH2!I6)*J12)+(((Impôts_MCH2!J47)/Impôts_MCH2!J6)*J12)+(((Impôts_MCH2!K47)/Impôts_MCH2!K6)*J12))/3</f>
        <v>#DIV/0!</v>
      </c>
      <c r="K15" s="20"/>
    </row>
    <row r="16" spans="1:12" x14ac:dyDescent="0.2">
      <c r="A16" s="23">
        <v>1.1200000000000001</v>
      </c>
      <c r="B16" s="15" t="s">
        <v>461</v>
      </c>
      <c r="C16" s="16"/>
      <c r="D16" s="72">
        <f>VLOOKUP($B$2,'Vollzug 2021_22'!$D$4:$AZ$345,COLUMNS('Vollzug 2021_22'!$D:N),FALSE)</f>
        <v>1216091.0866666667</v>
      </c>
      <c r="E16" s="86">
        <f>(((Impôts_MCH2!D60*1.25)+(Impôts_MCH2!E60*1.25)+(Impôts_MCH2!F60*1.25))/1000)/3</f>
        <v>1260278.9808333332</v>
      </c>
      <c r="F16" s="86">
        <f>(((Impôts_MCH2!E60*1.25)+(Impôts_MCH2!F60*1.25)+(Impôts_MCH2!G60*1.25))/1000)/3</f>
        <v>867174.93333333323</v>
      </c>
      <c r="G16" s="86">
        <f>(((Impôts_MCH2!F60*1.25)+(Impôts_MCH2!G60*1.25)+(Impôts_MCH2!H60*1.25))/1000)/3</f>
        <v>434031.8208333333</v>
      </c>
      <c r="H16" s="86">
        <f>(((Impôts_MCH2!G60*1.25)+(Impôts_MCH2!H60*1.25)+(Impôts_MCH2!I60*1.25))/1000)/3</f>
        <v>0</v>
      </c>
      <c r="I16" s="86">
        <f>(((Impôts_MCH2!H60*1.25)+(Impôts_MCH2!I60*1.25)+(Impôts_MCH2!J60*1.25))/1000)/3</f>
        <v>0</v>
      </c>
      <c r="J16" s="86">
        <f>(((Impôts_MCH2!I60*1.25)+(Impôts_MCH2!J60*1.25)+(Impôts_MCH2!K60*1.25))/1000)/3</f>
        <v>0</v>
      </c>
      <c r="K16" s="20"/>
    </row>
    <row r="17" spans="1:21" x14ac:dyDescent="0.2">
      <c r="A17" s="23">
        <v>1.1299999999999999</v>
      </c>
      <c r="B17" s="15" t="s">
        <v>643</v>
      </c>
      <c r="C17" s="16"/>
      <c r="D17" s="72">
        <f>VLOOKUP($B$2,'Vollzug 2021_22'!$D$4:$AZ$345,COLUMNS('Vollzug 2021_22'!$D:O),FALSE)</f>
        <v>19158.333333333332</v>
      </c>
      <c r="E17" s="86">
        <f>(Impôts_MCH2!D56+Impôts_MCH2!E56+Impôts_MCH2!F56)/3</f>
        <v>38255.666666666664</v>
      </c>
      <c r="F17" s="86">
        <f>(Impôts_MCH2!E56+Impôts_MCH2!F56+Impôts_MCH2!G56)/3</f>
        <v>38255.666666666664</v>
      </c>
      <c r="G17" s="86">
        <f>(Impôts_MCH2!F56+Impôts_MCH2!G56+Impôts_MCH2!H56)/3</f>
        <v>19097.333333333332</v>
      </c>
      <c r="H17" s="86">
        <f>(Impôts_MCH2!G56+Impôts_MCH2!H56+Impôts_MCH2!I56)/3</f>
        <v>0</v>
      </c>
      <c r="I17" s="86">
        <f>(Impôts_MCH2!H56+Impôts_MCH2!I56+Impôts_MCH2!J56)/3</f>
        <v>0</v>
      </c>
      <c r="J17" s="86">
        <f>(Impôts_MCH2!I56+Impôts_MCH2!J56+Impôts_MCH2!K56)/3</f>
        <v>0</v>
      </c>
      <c r="K17" s="20"/>
    </row>
    <row r="18" spans="1:21" x14ac:dyDescent="0.25">
      <c r="A18" s="23">
        <v>1.1399999999999999</v>
      </c>
      <c r="B18" s="534" t="s">
        <v>683</v>
      </c>
      <c r="C18" s="16"/>
      <c r="D18" s="72">
        <f>VLOOKUP($B$2,'Vollzug 2021_22'!$D$4:$AZ$345,COLUMNS('Vollzug 2021_22'!$D:P),FALSE)</f>
        <v>12430167.401854837</v>
      </c>
      <c r="E18" s="112">
        <f t="shared" ref="E18:J18" si="1">E14+E15+E16+E17</f>
        <v>12555606.776532257</v>
      </c>
      <c r="F18" s="112" t="e">
        <f t="shared" si="1"/>
        <v>#DIV/0!</v>
      </c>
      <c r="G18" s="112" t="e">
        <f t="shared" si="1"/>
        <v>#DIV/0!</v>
      </c>
      <c r="H18" s="112" t="e">
        <f t="shared" si="1"/>
        <v>#DIV/0!</v>
      </c>
      <c r="I18" s="112" t="e">
        <f t="shared" si="1"/>
        <v>#DIV/0!</v>
      </c>
      <c r="J18" s="112" t="e">
        <f t="shared" si="1"/>
        <v>#DIV/0!</v>
      </c>
      <c r="K18" s="20"/>
      <c r="L18" s="366"/>
    </row>
    <row r="19" spans="1:21" x14ac:dyDescent="0.25">
      <c r="A19" s="23">
        <v>1.1499999999999999</v>
      </c>
      <c r="B19" s="15" t="s">
        <v>462</v>
      </c>
      <c r="C19" s="16"/>
      <c r="D19" s="74">
        <f>VLOOKUP($B$2,'Vollzug 2021_22'!$D$4:$AZ$345,COLUMNS('Vollzug 2021_22'!$D:Q),FALSE)</f>
        <v>2693.8165286111762</v>
      </c>
      <c r="E19" s="113">
        <f t="shared" ref="E19:J19" si="2">E18/E5</f>
        <v>2727.305794627237</v>
      </c>
      <c r="F19" s="113" t="e">
        <f t="shared" si="2"/>
        <v>#DIV/0!</v>
      </c>
      <c r="G19" s="113" t="e">
        <f t="shared" si="2"/>
        <v>#DIV/0!</v>
      </c>
      <c r="H19" s="113" t="e">
        <f t="shared" si="2"/>
        <v>#DIV/0!</v>
      </c>
      <c r="I19" s="113" t="e">
        <f t="shared" si="2"/>
        <v>#DIV/0!</v>
      </c>
      <c r="J19" s="113" t="e">
        <f t="shared" si="2"/>
        <v>#DIV/0!</v>
      </c>
      <c r="K19" s="20"/>
    </row>
    <row r="20" spans="1:21" x14ac:dyDescent="0.25">
      <c r="A20" s="23">
        <v>1.1599999999999999</v>
      </c>
      <c r="B20" s="15" t="s">
        <v>463</v>
      </c>
      <c r="C20" s="16"/>
      <c r="D20" s="74">
        <f>VLOOKUP($B$2,'Vollzug 2021_22'!$D$4:$AZ$345,COLUMNS('Vollzug 2021_22'!$D:R),FALSE)</f>
        <v>2681.4037114060652</v>
      </c>
      <c r="E20" s="431">
        <f>Prognose!E20</f>
        <v>2701.5963080130587</v>
      </c>
      <c r="F20" s="564">
        <f>Prognose!F20</f>
        <v>2738</v>
      </c>
      <c r="G20" s="564">
        <f>Prognose!G20</f>
        <v>2751</v>
      </c>
      <c r="H20" s="564">
        <f>Prognose!H20</f>
        <v>2807</v>
      </c>
      <c r="I20" s="564">
        <f>Prognose!I20</f>
        <v>2859</v>
      </c>
      <c r="J20" s="564">
        <f>Prognose!J20</f>
        <v>2899</v>
      </c>
      <c r="K20" s="20"/>
    </row>
    <row r="21" spans="1:21" x14ac:dyDescent="0.2">
      <c r="A21" s="23">
        <v>1.17</v>
      </c>
      <c r="B21" s="15" t="s">
        <v>464</v>
      </c>
      <c r="C21" s="16"/>
      <c r="D21" s="74">
        <f>VLOOKUP($B$2,'Vollzug 2021_22'!$D$4:$AZ$345,COLUMNS('Vollzug 2021_22'!$D:S),FALSE)</f>
        <v>100.46292235489605</v>
      </c>
      <c r="E21" s="89">
        <f t="shared" ref="E21:J21" si="3">E19/E20*100</f>
        <v>100.9516405740533</v>
      </c>
      <c r="F21" s="89" t="e">
        <f t="shared" si="3"/>
        <v>#DIV/0!</v>
      </c>
      <c r="G21" s="89" t="e">
        <f t="shared" si="3"/>
        <v>#DIV/0!</v>
      </c>
      <c r="H21" s="89" t="e">
        <f t="shared" si="3"/>
        <v>#DIV/0!</v>
      </c>
      <c r="I21" s="89" t="e">
        <f t="shared" si="3"/>
        <v>#DIV/0!</v>
      </c>
      <c r="J21" s="89" t="e">
        <f t="shared" si="3"/>
        <v>#DIV/0!</v>
      </c>
      <c r="K21" s="20"/>
      <c r="M21" s="77"/>
    </row>
    <row r="22" spans="1:21" ht="15" customHeight="1" x14ac:dyDescent="0.25">
      <c r="A22" s="23">
        <v>1.18</v>
      </c>
      <c r="B22" s="24" t="s">
        <v>465</v>
      </c>
      <c r="C22" s="25">
        <v>0.37</v>
      </c>
      <c r="D22" s="92">
        <f>VLOOKUP($B$2,'Vollzug 2021_22'!$D$4:$AZ$345,COLUMNS('Vollzug 2021_22'!$D:W),FALSE)</f>
        <v>-21192.444190343478</v>
      </c>
      <c r="E22" s="320">
        <f t="shared" ref="E22:J22" si="4">(100-E21)*$C$22*E20*E5/100</f>
        <v>-43792.425420837935</v>
      </c>
      <c r="F22" s="114" t="e">
        <f t="shared" si="4"/>
        <v>#DIV/0!</v>
      </c>
      <c r="G22" s="114" t="e">
        <f t="shared" si="4"/>
        <v>#DIV/0!</v>
      </c>
      <c r="H22" s="114" t="e">
        <f t="shared" si="4"/>
        <v>#DIV/0!</v>
      </c>
      <c r="I22" s="114" t="e">
        <f t="shared" si="4"/>
        <v>#DIV/0!</v>
      </c>
      <c r="J22" s="114" t="e">
        <f t="shared" si="4"/>
        <v>#DIV/0!</v>
      </c>
      <c r="K22" s="57" t="s">
        <v>583</v>
      </c>
      <c r="L22" s="104"/>
      <c r="M22" s="104"/>
      <c r="N22" s="104"/>
      <c r="O22" s="104"/>
      <c r="P22" s="104"/>
      <c r="Q22" s="104"/>
      <c r="R22" s="104"/>
      <c r="S22" s="104"/>
      <c r="T22" s="104"/>
      <c r="U22" s="104"/>
    </row>
    <row r="23" spans="1:21" ht="15" customHeight="1" x14ac:dyDescent="0.25">
      <c r="A23" s="23">
        <v>1.19</v>
      </c>
      <c r="B23" s="15" t="s">
        <v>466</v>
      </c>
      <c r="C23" s="16"/>
      <c r="D23" s="74">
        <f>VLOOKUP($B$2,'Vollzug 2021_22'!$D$4:$AZ$345,COLUMNS('Vollzug 2021_22'!$D:Y),FALSE)</f>
        <v>100.29164108358452</v>
      </c>
      <c r="E23" s="113">
        <f t="shared" ref="E23:J23" si="5">(E18+E22)/E5*100/E20</f>
        <v>100.59953356165359</v>
      </c>
      <c r="F23" s="113" t="e">
        <f t="shared" si="5"/>
        <v>#DIV/0!</v>
      </c>
      <c r="G23" s="113" t="e">
        <f t="shared" si="5"/>
        <v>#DIV/0!</v>
      </c>
      <c r="H23" s="113" t="e">
        <f t="shared" si="5"/>
        <v>#DIV/0!</v>
      </c>
      <c r="I23" s="113" t="e">
        <f t="shared" si="5"/>
        <v>#DIV/0!</v>
      </c>
      <c r="J23" s="113" t="e">
        <f t="shared" si="5"/>
        <v>#DIV/0!</v>
      </c>
      <c r="K23" s="20"/>
      <c r="L23" s="104"/>
      <c r="M23" s="367" t="str">
        <f>Prognose!M23</f>
        <v>Bilanz-</v>
      </c>
      <c r="N23" s="367" t="str">
        <f>Prognose!N23</f>
        <v>Indexiert</v>
      </c>
      <c r="O23" s="367" t="str">
        <f>Prognose!O23</f>
        <v>Brutto-</v>
      </c>
      <c r="P23" s="367" t="str">
        <f>Prognose!P23</f>
        <v>Indexiert</v>
      </c>
      <c r="Q23" s="367" t="str">
        <f>Prognose!Q23</f>
        <v>Nettozins</v>
      </c>
      <c r="R23" s="367" t="str">
        <f>Prognose!R23</f>
        <v>Indexiert</v>
      </c>
      <c r="S23" s="367" t="str">
        <f>Prognose!S23</f>
        <v>Zinsbelas</v>
      </c>
      <c r="T23" s="367" t="str">
        <f>Prognose!T23</f>
        <v>Indexiert</v>
      </c>
      <c r="U23" s="368" t="str">
        <f>Prognose!U23</f>
        <v xml:space="preserve">Durchschn
</v>
      </c>
    </row>
    <row r="24" spans="1:21" ht="15" customHeight="1" x14ac:dyDescent="0.25">
      <c r="A24" s="23">
        <v>1.2</v>
      </c>
      <c r="B24" s="24" t="s">
        <v>467</v>
      </c>
      <c r="C24" s="25">
        <v>0.86</v>
      </c>
      <c r="D24" s="92">
        <f>VLOOKUP($B$2,'Vollzug 2021_22'!$D$4:$AZ$345,COLUMNS('Vollzug 2021_22'!$D:Z),FALSE)</f>
        <v>0</v>
      </c>
      <c r="E24" s="320">
        <f t="shared" ref="E24:J24" si="6">ROUND(IF(((E20*$C$24)-(E19+((E22)/E5)))*E5*-1&lt;0,(((E20*$C$24)-(E19+((E22)/E5)))*E5),0),0)</f>
        <v>0</v>
      </c>
      <c r="F24" s="114" t="e">
        <f t="shared" si="6"/>
        <v>#DIV/0!</v>
      </c>
      <c r="G24" s="114" t="e">
        <f t="shared" si="6"/>
        <v>#DIV/0!</v>
      </c>
      <c r="H24" s="114" t="e">
        <f t="shared" si="6"/>
        <v>#DIV/0!</v>
      </c>
      <c r="I24" s="114" t="e">
        <f t="shared" si="6"/>
        <v>#DIV/0!</v>
      </c>
      <c r="J24" s="114" t="e">
        <f t="shared" si="6"/>
        <v>#DIV/0!</v>
      </c>
      <c r="K24" s="20"/>
      <c r="L24" s="104"/>
      <c r="M24" s="460" t="str">
        <f>Prognose!M24</f>
        <v>(19/20/20)</v>
      </c>
      <c r="N24" s="274"/>
      <c r="O24" s="274" t="str">
        <f>Prognose!O24</f>
        <v>(19/20/20)</v>
      </c>
      <c r="P24" s="274"/>
      <c r="Q24" s="274" t="str">
        <f>Prognose!Q24</f>
        <v>(19/20/20)</v>
      </c>
      <c r="R24" s="274"/>
      <c r="S24" s="274" t="str">
        <f>Prognose!S24</f>
        <v>(19/20/20)</v>
      </c>
      <c r="T24" s="104"/>
      <c r="U24" s="104"/>
    </row>
    <row r="25" spans="1:21" x14ac:dyDescent="0.2">
      <c r="A25" s="23">
        <v>1.21</v>
      </c>
      <c r="B25" s="15" t="s">
        <v>468</v>
      </c>
      <c r="C25" s="16"/>
      <c r="D25" s="74">
        <f>VLOOKUP($B$2,'Vollzug 2021_22'!$D$4:$EW$345,COLUMNS('Vollzug 2021_22'!$D:BG),FALSE)</f>
        <v>2965.3894247881331</v>
      </c>
      <c r="E25" s="383">
        <f>VLOOKUP($B$2,'Vollzug 2021_22'!$D$4:$GE$345,COLUMNS('Vollzug 2021_22'!$D:FE),FALSE)</f>
        <v>3145.6937569130782</v>
      </c>
      <c r="F25" s="384"/>
      <c r="G25" s="384"/>
      <c r="H25" s="384"/>
      <c r="I25" s="384"/>
      <c r="J25" s="384"/>
      <c r="K25" s="20"/>
      <c r="L25" s="344" t="str">
        <f>Prognose!L25</f>
        <v>Mittelwert</v>
      </c>
      <c r="M25" s="344">
        <f>Prognose!M25</f>
        <v>3725.8035043893169</v>
      </c>
      <c r="N25" s="344">
        <f>Prognose!N25</f>
        <v>-7.6089693388880921E-16</v>
      </c>
      <c r="O25" s="344">
        <f>Prognose!O25</f>
        <v>52.172287065492043</v>
      </c>
      <c r="P25" s="344">
        <f>Prognose!P25</f>
        <v>-1.3348132592664141E-16</v>
      </c>
      <c r="Q25" s="344">
        <f>Prognose!Q25</f>
        <v>-5.081380194473641</v>
      </c>
      <c r="R25" s="344">
        <f>Prognose!R25</f>
        <v>1.5273778297357924E-17</v>
      </c>
      <c r="S25" s="344">
        <f>Prognose!S25</f>
        <v>-1.019245856302026E-2</v>
      </c>
      <c r="T25" s="344">
        <f>Prognose!T25</f>
        <v>-3.613151855288971E-18</v>
      </c>
      <c r="U25" s="344">
        <f>Prognose!U25</f>
        <v>1.3582166292381722E-16</v>
      </c>
    </row>
    <row r="26" spans="1:21" x14ac:dyDescent="0.2">
      <c r="A26" s="23">
        <v>1.22</v>
      </c>
      <c r="B26" s="15" t="s">
        <v>469</v>
      </c>
      <c r="C26" s="16"/>
      <c r="D26" s="74">
        <f>VLOOKUP($B$2,'Vollzug 2021_22'!$D$4:$EW$345,COLUMNS('Vollzug 2021_22'!$D:BH),FALSE)</f>
        <v>-0.19223042702785897</v>
      </c>
      <c r="E26" s="21">
        <f>IF(E25="---","---",(E25-$M$25)/$M$28)</f>
        <v>-0.1653473130155832</v>
      </c>
      <c r="F26" s="21" t="str">
        <f>IF(F25="","---",(F25-$M$25)/$M$28)</f>
        <v>---</v>
      </c>
      <c r="G26" s="21" t="str">
        <f>IF(G25="","---",(G25-$M$25)/$M$28)</f>
        <v>---</v>
      </c>
      <c r="H26" s="21" t="str">
        <f>IF(H25="","---",(H25-$M$25)/$M$28)</f>
        <v>---</v>
      </c>
      <c r="I26" s="21" t="str">
        <f>IF(I25="","---",(I25-$M$25)/$M$28)</f>
        <v>---</v>
      </c>
      <c r="J26" s="21" t="str">
        <f>IF(J25="","---",(J25-$M$25)/$M$28)</f>
        <v>---</v>
      </c>
      <c r="K26" s="20"/>
      <c r="L26" s="345" t="str">
        <f>Prognose!L26</f>
        <v>Min.</v>
      </c>
      <c r="M26" s="344">
        <f>Prognose!M26</f>
        <v>205.15153695086306</v>
      </c>
      <c r="N26" s="344">
        <f>Prognose!N26</f>
        <v>-1.0034831261007537</v>
      </c>
      <c r="O26" s="344">
        <f>Prognose!O26</f>
        <v>1.2128535196651298</v>
      </c>
      <c r="P26" s="344">
        <f>Prognose!P26</f>
        <v>-1.2009026202307782</v>
      </c>
      <c r="Q26" s="344">
        <f>Prognose!Q26</f>
        <v>-144.25373137645343</v>
      </c>
      <c r="R26" s="344">
        <f>Prognose!R26</f>
        <v>-9.7503285069641166</v>
      </c>
      <c r="S26" s="344">
        <f>Prognose!S26</f>
        <v>-1.8605606333272513</v>
      </c>
      <c r="T26" s="344">
        <f>Prognose!T26</f>
        <v>-4.5968168112009824</v>
      </c>
      <c r="U26" s="344">
        <f>Prognose!U26</f>
        <v>-3.8759455910648715</v>
      </c>
    </row>
    <row r="27" spans="1:21" x14ac:dyDescent="0.2">
      <c r="A27" s="23">
        <v>1.23</v>
      </c>
      <c r="B27" s="15" t="s">
        <v>470</v>
      </c>
      <c r="C27" s="16"/>
      <c r="D27" s="74">
        <f>VLOOKUP($B$2,'Vollzug 2021_22'!$D$4:$EW$345,COLUMNS('Vollzug 2021_22'!$D:BA),FALSE)</f>
        <v>6.3943378328161247</v>
      </c>
      <c r="E27" s="383">
        <f>VLOOKUP($B$2,'Vollzug 2021_22'!$D$4:$GE$345,COLUMNS('Vollzug 2021_22'!$D:EY),FALSE)</f>
        <v>6.2293084770659108</v>
      </c>
      <c r="F27" s="384"/>
      <c r="G27" s="384"/>
      <c r="H27" s="384"/>
      <c r="I27" s="384"/>
      <c r="J27" s="384"/>
      <c r="K27" s="20"/>
      <c r="L27" s="345" t="str">
        <f>Prognose!L27</f>
        <v>Max.</v>
      </c>
      <c r="M27" s="344">
        <f>Prognose!M27</f>
        <v>30251.880359952087</v>
      </c>
      <c r="N27" s="344">
        <f>Prognose!N27</f>
        <v>7.5606651189597622</v>
      </c>
      <c r="O27" s="344">
        <f>Prognose!O27</f>
        <v>301.09857130721792</v>
      </c>
      <c r="P27" s="344">
        <f>Prognose!P27</f>
        <v>5.8661607123511699</v>
      </c>
      <c r="Q27" s="344">
        <f>Prognose!Q27</f>
        <v>109.67146373347266</v>
      </c>
      <c r="R27" s="344">
        <f>Prognose!R27</f>
        <v>8.0395129916489658</v>
      </c>
      <c r="S27" s="344">
        <f>Prognose!S27</f>
        <v>2.1866857195960718</v>
      </c>
      <c r="T27" s="344">
        <f>Prognose!T27</f>
        <v>5.4576417165243578</v>
      </c>
      <c r="U27" s="344">
        <f>Prognose!U27</f>
        <v>2.4735276085242766</v>
      </c>
    </row>
    <row r="28" spans="1:21" x14ac:dyDescent="0.2">
      <c r="A28" s="23">
        <v>1.24</v>
      </c>
      <c r="B28" s="15" t="s">
        <v>469</v>
      </c>
      <c r="C28" s="16"/>
      <c r="D28" s="74">
        <f>VLOOKUP($B$2,'Vollzug 2021_22'!$D$4:$EW$345,COLUMNS('Vollzug 2021_22'!$D:BB),FALSE)</f>
        <v>-1.093983846143374</v>
      </c>
      <c r="E28" s="21">
        <f>IF(E27="---","---",(E27-$O$25)/$O$28)</f>
        <v>-1.0826855702473879</v>
      </c>
      <c r="F28" s="21" t="str">
        <f>IF(F27="","---",(F27-$O$25)/$O$28)</f>
        <v>---</v>
      </c>
      <c r="G28" s="21" t="str">
        <f>IF(G27="","---",(G27-$O$25)/$O$28)</f>
        <v>---</v>
      </c>
      <c r="H28" s="21" t="str">
        <f>IF(H27="","---",(H27-$O$25)/$O$28)</f>
        <v>---</v>
      </c>
      <c r="I28" s="21" t="str">
        <f>IF(I27="","---",(I27-$O$25)/$O$28)</f>
        <v>---</v>
      </c>
      <c r="J28" s="21" t="str">
        <f>IF(J27="","---",(J27-$O$25)/$O$28)</f>
        <v>---</v>
      </c>
      <c r="K28" s="20"/>
      <c r="L28" s="345" t="str">
        <f>Prognose!L28</f>
        <v>Standabw</v>
      </c>
      <c r="M28" s="344">
        <f>Prognose!M28</f>
        <v>3508.4316575592984</v>
      </c>
      <c r="N28" s="344">
        <f>Prognose!N28</f>
        <v>1.0000000000000002</v>
      </c>
      <c r="O28" s="344">
        <f>Prognose!O28</f>
        <v>42.434276257998341</v>
      </c>
      <c r="P28" s="344">
        <f>Prognose!P28</f>
        <v>0.99999999999999978</v>
      </c>
      <c r="Q28" s="344">
        <f>Prognose!Q28</f>
        <v>14.273606379782665</v>
      </c>
      <c r="R28" s="344">
        <f>Prognose!R28</f>
        <v>1.0000000000000002</v>
      </c>
      <c r="S28" s="344">
        <f>Prognose!S28</f>
        <v>0.40253250254730005</v>
      </c>
      <c r="T28" s="344">
        <f>Prognose!T28</f>
        <v>1</v>
      </c>
      <c r="U28" s="344">
        <f>Prognose!U28</f>
        <v>0.6407820355923004</v>
      </c>
    </row>
    <row r="29" spans="1:21" x14ac:dyDescent="0.25">
      <c r="A29" s="23">
        <v>1.25</v>
      </c>
      <c r="B29" s="15" t="s">
        <v>471</v>
      </c>
      <c r="C29" s="16"/>
      <c r="D29" s="74">
        <f>VLOOKUP($B$2,'Vollzug 2021_22'!$D$4:$EW$345,COLUMNS('Vollzug 2021_22'!$D:BC),FALSE)</f>
        <v>-2.5911041187164803</v>
      </c>
      <c r="E29" s="383">
        <f>VLOOKUP($B$2,'Vollzug 2021_22'!$D$4:$GE$345,COLUMNS('Vollzug 2021_22'!$D:FA),FALSE)</f>
        <v>-3.2762744162002755</v>
      </c>
      <c r="F29" s="384"/>
      <c r="G29" s="384"/>
      <c r="H29" s="384"/>
      <c r="I29" s="384"/>
      <c r="J29" s="384"/>
      <c r="K29" s="20"/>
      <c r="L29" s="104"/>
      <c r="M29" s="104"/>
      <c r="N29" s="104"/>
      <c r="O29" s="104"/>
      <c r="P29" s="104"/>
      <c r="Q29" s="104"/>
      <c r="R29" s="104"/>
      <c r="S29" s="104"/>
      <c r="T29" s="104"/>
      <c r="U29" s="104"/>
    </row>
    <row r="30" spans="1:21" x14ac:dyDescent="0.2">
      <c r="A30" s="23">
        <v>1.26</v>
      </c>
      <c r="B30" s="15" t="s">
        <v>469</v>
      </c>
      <c r="C30" s="16"/>
      <c r="D30" s="74">
        <f>VLOOKUP($B$2,'Vollzug 2021_22'!$D$4:$EW$345,COLUMNS('Vollzug 2021_22'!$D:BD),FALSE)</f>
        <v>0.14811851764052217</v>
      </c>
      <c r="E30" s="21">
        <f>IF(E29="---","---",(E29-$Q$25)/$Q$28)</f>
        <v>0.12646458997427185</v>
      </c>
      <c r="F30" s="21" t="str">
        <f>IF(F29="","---",(F29-$Q$25)/$Q$28)</f>
        <v>---</v>
      </c>
      <c r="G30" s="21" t="str">
        <f>IF(G29="","---",(G29-$Q$25)/$Q$28)</f>
        <v>---</v>
      </c>
      <c r="H30" s="21" t="str">
        <f>IF(H29="","---",(H29-$Q$25)/$Q$28)</f>
        <v>---</v>
      </c>
      <c r="I30" s="21" t="str">
        <f>IF(I29="","---",(I29-$Q$25)/$Q$28)</f>
        <v>---</v>
      </c>
      <c r="J30" s="21" t="str">
        <f>IF(J29="","---",(J29-$Q$25)/$Q$28)</f>
        <v>---</v>
      </c>
      <c r="K30" s="20"/>
      <c r="L30" s="104"/>
      <c r="M30" s="346" t="str">
        <f>Prognose!M30</f>
        <v>Kriterium</v>
      </c>
      <c r="N30" s="347" t="str">
        <f>Prognose!N30</f>
        <v>%</v>
      </c>
      <c r="O30" s="104"/>
      <c r="P30" s="104"/>
      <c r="Q30" s="104"/>
      <c r="R30" s="104"/>
      <c r="S30" s="104"/>
      <c r="T30" s="104"/>
      <c r="U30" s="104"/>
    </row>
    <row r="31" spans="1:21" x14ac:dyDescent="0.2">
      <c r="A31" s="23">
        <v>1.27</v>
      </c>
      <c r="B31" s="15" t="s">
        <v>472</v>
      </c>
      <c r="C31" s="16"/>
      <c r="D31" s="74">
        <f>VLOOKUP($B$2,'Vollzug 2021_22'!$D$4:$EW$345,COLUMNS('Vollzug 2021_22'!$D:BE),FALSE)</f>
        <v>-0.26872486729860873</v>
      </c>
      <c r="E31" s="383">
        <f>VLOOKUP($B$2,'Vollzug 2021_22'!$D$4:$GE$345,COLUMNS('Vollzug 2021_22'!$D:FC),FALSE)</f>
        <v>-0.26500843470695035</v>
      </c>
      <c r="F31" s="384"/>
      <c r="G31" s="384"/>
      <c r="H31" s="384"/>
      <c r="I31" s="384"/>
      <c r="J31" s="384"/>
      <c r="K31" s="20"/>
      <c r="L31" s="104"/>
      <c r="M31" s="348">
        <f>Prognose!M31</f>
        <v>-1.6</v>
      </c>
      <c r="N31" s="345">
        <f>Prognose!N31</f>
        <v>0</v>
      </c>
      <c r="O31" s="104"/>
      <c r="P31" s="104"/>
      <c r="Q31" s="104"/>
      <c r="R31" s="104"/>
      <c r="S31" s="104"/>
      <c r="T31" s="104"/>
      <c r="U31" s="104"/>
    </row>
    <row r="32" spans="1:21" x14ac:dyDescent="0.2">
      <c r="A32" s="23">
        <v>1.28</v>
      </c>
      <c r="B32" s="15" t="s">
        <v>469</v>
      </c>
      <c r="C32" s="16"/>
      <c r="D32" s="74">
        <f>VLOOKUP($B$2,'Vollzug 2021_22'!$D$4:$EW$345,COLUMNS('Vollzug 2021_22'!$D:BF),FALSE)</f>
        <v>-0.65518523427535214</v>
      </c>
      <c r="E32" s="21">
        <f>IF(E31="---","---",(E31-$S$25)/$S$28)</f>
        <v>-0.63303205214835445</v>
      </c>
      <c r="F32" s="21" t="str">
        <f>IF(F31="","---",(F31-$S$25)/$S$28)</f>
        <v>---</v>
      </c>
      <c r="G32" s="21" t="str">
        <f>IF(G31="","---",(G31-$S$25)/$S$28)</f>
        <v>---</v>
      </c>
      <c r="H32" s="21" t="str">
        <f>IF(H31="","---",(H31-$S$25)/$S$28)</f>
        <v>---</v>
      </c>
      <c r="I32" s="21" t="str">
        <f>IF(I31="","---",(I31-$S$25)/$S$28)</f>
        <v>---</v>
      </c>
      <c r="J32" s="21" t="str">
        <f>IF(J31="","---",(J31-$S$25)/$S$28)</f>
        <v>---</v>
      </c>
      <c r="K32" s="20"/>
      <c r="L32" s="104"/>
      <c r="M32" s="348">
        <f>Prognose!M32</f>
        <v>-3</v>
      </c>
      <c r="N32" s="345">
        <f>Prognose!N32</f>
        <v>100</v>
      </c>
      <c r="O32" s="104"/>
      <c r="P32" s="104"/>
      <c r="Q32" s="104"/>
      <c r="R32" s="104"/>
      <c r="S32" s="104"/>
      <c r="T32" s="104"/>
      <c r="U32" s="104"/>
    </row>
    <row r="33" spans="1:21" x14ac:dyDescent="0.2">
      <c r="A33" s="23">
        <v>1.29</v>
      </c>
      <c r="B33" s="15" t="s">
        <v>473</v>
      </c>
      <c r="C33" s="16"/>
      <c r="D33" s="74">
        <f>VLOOKUP($B$2,'Vollzug 2021_22'!$D$4:$EW$345,COLUMNS('Vollzug 2021_22'!$D:BI),FALSE)</f>
        <v>-0.35220503393758623</v>
      </c>
      <c r="E33" s="21">
        <f>IF(E25="---","---",(E28+E30+E32-E26)/4)</f>
        <v>-0.35597642985147188</v>
      </c>
      <c r="F33" s="21" t="str">
        <f>IF(F25="","---",(F28+F30+F32-F26)/4)</f>
        <v>---</v>
      </c>
      <c r="G33" s="21" t="str">
        <f>IF(G25="","---",(G28+G30+G32-G26)/4)</f>
        <v>---</v>
      </c>
      <c r="H33" s="21" t="str">
        <f>IF(H25="","---",(H28+H30+H32-H26)/4)</f>
        <v>---</v>
      </c>
      <c r="I33" s="21" t="str">
        <f>IF(I25="","---",(I28+I30+I32-I26)/4)</f>
        <v>---</v>
      </c>
      <c r="J33" s="21" t="str">
        <f>IF(J25="","---",(J28+J30+J32-J26)/4)</f>
        <v>---</v>
      </c>
      <c r="K33" s="20"/>
      <c r="L33" s="104"/>
      <c r="M33" s="349">
        <f>Prognose!M33</f>
        <v>-1.4</v>
      </c>
      <c r="N33" s="350" t="str">
        <f>Prognose!N33</f>
        <v>Delta Min -&gt;Max</v>
      </c>
      <c r="O33" s="104"/>
      <c r="P33" s="104"/>
      <c r="Q33" s="104"/>
      <c r="R33" s="104"/>
      <c r="S33" s="104"/>
      <c r="T33" s="104"/>
      <c r="U33" s="104"/>
    </row>
    <row r="34" spans="1:21" x14ac:dyDescent="0.2">
      <c r="A34" s="23">
        <v>1.3</v>
      </c>
      <c r="B34" s="15" t="s">
        <v>474</v>
      </c>
      <c r="C34" s="16"/>
      <c r="D34" s="74">
        <f>VLOOKUP($B$2,'Vollzug 2021_22'!$D$4:$EW$345,COLUMNS('Vollzug 2021_22'!$D:BJ),FALSE)</f>
        <v>0</v>
      </c>
      <c r="E34" s="21" t="str">
        <f t="shared" ref="E34:J34" si="7">IF(E33&gt;$M$31,"---",IF(E33&lt;$M$32,100,(E33-$M$31)*$M$34))</f>
        <v>---</v>
      </c>
      <c r="F34" s="21" t="str">
        <f t="shared" si="7"/>
        <v>---</v>
      </c>
      <c r="G34" s="21" t="str">
        <f t="shared" si="7"/>
        <v>---</v>
      </c>
      <c r="H34" s="21" t="str">
        <f t="shared" si="7"/>
        <v>---</v>
      </c>
      <c r="I34" s="21" t="str">
        <f t="shared" si="7"/>
        <v>---</v>
      </c>
      <c r="J34" s="21" t="str">
        <f t="shared" si="7"/>
        <v>---</v>
      </c>
      <c r="K34" s="20"/>
      <c r="L34" s="104"/>
      <c r="M34" s="351">
        <f>Prognose!M34</f>
        <v>-71.428571428571431</v>
      </c>
      <c r="N34" s="352" t="str">
        <f>Prognose!N34</f>
        <v>Faktor Kürzungsberechnung</v>
      </c>
      <c r="O34" s="352"/>
      <c r="P34" s="104"/>
      <c r="Q34" s="104"/>
      <c r="R34" s="104"/>
      <c r="S34" s="104"/>
      <c r="T34" s="104"/>
      <c r="U34" s="104"/>
    </row>
    <row r="35" spans="1:21" x14ac:dyDescent="0.25">
      <c r="A35" s="23">
        <v>1.31</v>
      </c>
      <c r="B35" s="15" t="s">
        <v>475</v>
      </c>
      <c r="C35" s="16"/>
      <c r="D35" s="72">
        <f t="shared" ref="D35:J35" si="8">D36-D24</f>
        <v>0</v>
      </c>
      <c r="E35" s="17">
        <f t="shared" si="8"/>
        <v>0</v>
      </c>
      <c r="F35" s="17" t="e">
        <f t="shared" si="8"/>
        <v>#DIV/0!</v>
      </c>
      <c r="G35" s="17" t="e">
        <f t="shared" si="8"/>
        <v>#DIV/0!</v>
      </c>
      <c r="H35" s="17" t="e">
        <f t="shared" si="8"/>
        <v>#DIV/0!</v>
      </c>
      <c r="I35" s="17" t="e">
        <f t="shared" si="8"/>
        <v>#DIV/0!</v>
      </c>
      <c r="J35" s="17" t="e">
        <f t="shared" si="8"/>
        <v>#DIV/0!</v>
      </c>
      <c r="K35" s="20"/>
      <c r="L35" s="104"/>
      <c r="M35" s="104"/>
      <c r="N35" s="104"/>
      <c r="O35" s="104"/>
      <c r="P35" s="104"/>
      <c r="Q35" s="104"/>
      <c r="R35" s="104"/>
      <c r="S35" s="104"/>
      <c r="T35" s="104"/>
      <c r="U35" s="104"/>
    </row>
    <row r="36" spans="1:21" ht="15" customHeight="1" x14ac:dyDescent="0.25">
      <c r="A36" s="23">
        <v>1.32</v>
      </c>
      <c r="B36" s="24" t="s">
        <v>476</v>
      </c>
      <c r="C36" s="25"/>
      <c r="D36" s="92">
        <f>VLOOKUP($B$2,'Vollzug 2021_22'!$D$4:$EW$345,COLUMNS('Vollzug 2021_22'!$D:AE),FALSE)</f>
        <v>0</v>
      </c>
      <c r="E36" s="326">
        <f t="shared" ref="E36:J36" si="9">IF(E34="---",E24,IF(E24&gt;0,IF(E34&gt;0,E24-(E24*E34/100),E24),E24))</f>
        <v>0</v>
      </c>
      <c r="F36" s="26" t="e">
        <f t="shared" si="9"/>
        <v>#DIV/0!</v>
      </c>
      <c r="G36" s="26" t="e">
        <f t="shared" si="9"/>
        <v>#DIV/0!</v>
      </c>
      <c r="H36" s="26" t="e">
        <f t="shared" si="9"/>
        <v>#DIV/0!</v>
      </c>
      <c r="I36" s="26" t="e">
        <f t="shared" si="9"/>
        <v>#DIV/0!</v>
      </c>
      <c r="J36" s="26" t="e">
        <f t="shared" si="9"/>
        <v>#DIV/0!</v>
      </c>
      <c r="K36" s="57" t="s">
        <v>585</v>
      </c>
      <c r="L36" s="104"/>
      <c r="M36" s="104"/>
      <c r="N36" s="104"/>
      <c r="O36" s="104"/>
      <c r="P36" s="104"/>
      <c r="Q36" s="104"/>
      <c r="R36" s="104"/>
      <c r="S36" s="104"/>
      <c r="T36" s="104"/>
      <c r="U36" s="104"/>
    </row>
    <row r="37" spans="1:21" ht="15" x14ac:dyDescent="0.25">
      <c r="A37" s="23">
        <v>1.33</v>
      </c>
      <c r="B37" s="327" t="s">
        <v>477</v>
      </c>
      <c r="C37" s="27"/>
      <c r="D37" s="28">
        <f t="shared" ref="D37:J37" si="10">D22+D36</f>
        <v>-21192.444190343478</v>
      </c>
      <c r="E37" s="275">
        <f t="shared" si="10"/>
        <v>-43792.425420837935</v>
      </c>
      <c r="F37" s="28" t="e">
        <f t="shared" si="10"/>
        <v>#DIV/0!</v>
      </c>
      <c r="G37" s="28" t="e">
        <f t="shared" si="10"/>
        <v>#DIV/0!</v>
      </c>
      <c r="H37" s="28" t="e">
        <f t="shared" si="10"/>
        <v>#DIV/0!</v>
      </c>
      <c r="I37" s="28" t="e">
        <f t="shared" si="10"/>
        <v>#DIV/0!</v>
      </c>
      <c r="J37" s="28" t="e">
        <f t="shared" si="10"/>
        <v>#DIV/0!</v>
      </c>
      <c r="K37" s="3"/>
      <c r="L37" s="104"/>
      <c r="M37" s="104"/>
      <c r="N37" s="104"/>
      <c r="O37" s="104"/>
      <c r="P37" s="104"/>
      <c r="Q37" s="104"/>
      <c r="R37" s="104"/>
      <c r="S37" s="104"/>
      <c r="T37" s="104"/>
      <c r="U37" s="104"/>
    </row>
    <row r="38" spans="1:21" s="30" customFormat="1" ht="15" customHeight="1" x14ac:dyDescent="0.25">
      <c r="A38" s="29"/>
      <c r="B38" s="593" t="s">
        <v>708</v>
      </c>
      <c r="C38" s="593"/>
      <c r="D38" s="593"/>
      <c r="E38" s="593"/>
      <c r="F38" s="593"/>
      <c r="G38" s="593"/>
      <c r="H38" s="593"/>
      <c r="I38" s="593"/>
      <c r="J38" s="593"/>
      <c r="K38" s="593"/>
      <c r="L38" s="104"/>
      <c r="M38" s="104"/>
      <c r="N38" s="104"/>
      <c r="O38" s="104"/>
      <c r="P38" s="104"/>
      <c r="Q38" s="104"/>
      <c r="R38" s="104"/>
      <c r="S38" s="104"/>
      <c r="T38" s="104"/>
      <c r="U38" s="104"/>
    </row>
    <row r="39" spans="1:21" s="30" customFormat="1" ht="30" customHeight="1" x14ac:dyDescent="0.25">
      <c r="A39" s="29"/>
      <c r="B39" s="626" t="s">
        <v>578</v>
      </c>
      <c r="C39" s="627"/>
      <c r="D39" s="627"/>
      <c r="E39" s="627"/>
      <c r="F39" s="627"/>
      <c r="G39" s="627"/>
      <c r="H39" s="627"/>
      <c r="I39" s="627"/>
      <c r="J39" s="627"/>
      <c r="K39" s="627"/>
      <c r="L39" s="104"/>
      <c r="M39" s="104"/>
      <c r="N39" s="104"/>
      <c r="O39" s="104"/>
      <c r="P39" s="104"/>
      <c r="Q39" s="104"/>
      <c r="R39" s="104"/>
      <c r="S39" s="104"/>
      <c r="T39" s="104"/>
      <c r="U39" s="104"/>
    </row>
    <row r="40" spans="1:21" ht="15" customHeight="1" x14ac:dyDescent="0.25">
      <c r="A40" s="178">
        <v>2</v>
      </c>
      <c r="B40" s="595" t="s">
        <v>479</v>
      </c>
      <c r="C40" s="596"/>
      <c r="D40" s="12">
        <v>2021</v>
      </c>
      <c r="E40" s="13">
        <f t="shared" ref="E40:J40" si="11">D40+1</f>
        <v>2022</v>
      </c>
      <c r="F40" s="13">
        <f t="shared" si="11"/>
        <v>2023</v>
      </c>
      <c r="G40" s="14">
        <f t="shared" si="11"/>
        <v>2024</v>
      </c>
      <c r="H40" s="14">
        <f t="shared" si="11"/>
        <v>2025</v>
      </c>
      <c r="I40" s="14">
        <f t="shared" si="11"/>
        <v>2026</v>
      </c>
      <c r="J40" s="14">
        <f t="shared" si="11"/>
        <v>2027</v>
      </c>
      <c r="K40" s="14" t="s">
        <v>588</v>
      </c>
      <c r="L40" s="104"/>
      <c r="M40" s="104"/>
      <c r="N40" s="104"/>
      <c r="O40" s="104"/>
      <c r="P40" s="104"/>
      <c r="Q40" s="104"/>
      <c r="R40" s="104"/>
      <c r="S40" s="104"/>
      <c r="T40" s="104"/>
      <c r="U40" s="104"/>
    </row>
    <row r="41" spans="1:21" ht="15" customHeight="1" x14ac:dyDescent="0.25">
      <c r="A41" s="54">
        <v>2.0099999999999998</v>
      </c>
      <c r="B41" s="276" t="s">
        <v>480</v>
      </c>
      <c r="C41" s="16"/>
      <c r="D41" s="92">
        <f>VLOOKUP($B$2,'Vollzug 2021_22'!$D$4:$FT$345,COLUMNS('Vollzug 2021_22'!$D:AK),FALSE)</f>
        <v>0</v>
      </c>
      <c r="E41" s="373">
        <f>VLOOKUP($B$2,'Vollzug 2021_22'!$D$4:$FZ$345,COLUMNS('Vollzug 2021_22'!$D:FZ),FALSE)</f>
        <v>0</v>
      </c>
      <c r="F41" s="277" t="str">
        <f>IF($E$41=0,"---","")</f>
        <v>---</v>
      </c>
      <c r="G41" s="277" t="str">
        <f t="shared" ref="G41:J41" si="12">IF($E$41=0,"---","")</f>
        <v>---</v>
      </c>
      <c r="H41" s="277" t="str">
        <f t="shared" si="12"/>
        <v>---</v>
      </c>
      <c r="I41" s="277" t="str">
        <f t="shared" si="12"/>
        <v>---</v>
      </c>
      <c r="J41" s="277" t="str">
        <f t="shared" si="12"/>
        <v>---</v>
      </c>
      <c r="K41" s="20"/>
      <c r="L41" s="104"/>
      <c r="M41" s="104"/>
      <c r="N41" s="104"/>
      <c r="O41" s="104"/>
      <c r="P41" s="104"/>
      <c r="Q41" s="104"/>
      <c r="R41" s="104"/>
      <c r="S41" s="104"/>
      <c r="T41" s="104"/>
      <c r="U41" s="104"/>
    </row>
    <row r="42" spans="1:21" ht="15" x14ac:dyDescent="0.25">
      <c r="A42" s="106">
        <v>2.02</v>
      </c>
      <c r="B42" s="327" t="s">
        <v>361</v>
      </c>
      <c r="C42" s="27"/>
      <c r="D42" s="28">
        <f t="shared" ref="D42:J42" si="13">SUM(D41:D41)</f>
        <v>0</v>
      </c>
      <c r="E42" s="275">
        <f t="shared" si="13"/>
        <v>0</v>
      </c>
      <c r="F42" s="182">
        <f t="shared" si="13"/>
        <v>0</v>
      </c>
      <c r="G42" s="182">
        <f t="shared" si="13"/>
        <v>0</v>
      </c>
      <c r="H42" s="182">
        <f t="shared" si="13"/>
        <v>0</v>
      </c>
      <c r="I42" s="182">
        <f t="shared" si="13"/>
        <v>0</v>
      </c>
      <c r="J42" s="182">
        <f t="shared" si="13"/>
        <v>0</v>
      </c>
      <c r="K42" s="3" t="s">
        <v>586</v>
      </c>
      <c r="L42" s="353"/>
      <c r="M42" s="354" t="str">
        <f>Prognose!M42</f>
        <v>Linear</v>
      </c>
      <c r="N42" s="104"/>
      <c r="O42" s="104"/>
      <c r="P42" s="104"/>
      <c r="Q42" s="104"/>
      <c r="R42" s="104"/>
      <c r="S42" s="104"/>
      <c r="T42" s="104"/>
      <c r="U42" s="104"/>
    </row>
    <row r="43" spans="1:21" x14ac:dyDescent="0.2">
      <c r="A43" s="29"/>
      <c r="B43" s="593" t="s">
        <v>478</v>
      </c>
      <c r="C43" s="593"/>
      <c r="D43" s="593"/>
      <c r="E43" s="593"/>
      <c r="F43" s="593"/>
      <c r="G43" s="593"/>
      <c r="H43" s="593"/>
      <c r="I43" s="593"/>
      <c r="J43" s="593"/>
      <c r="K43" s="593"/>
      <c r="L43" s="346" t="str">
        <f>Prognose!L43</f>
        <v>Index HEI</v>
      </c>
      <c r="M43" s="355" t="str">
        <f>Prognose!M43</f>
        <v>%</v>
      </c>
      <c r="N43" s="104"/>
      <c r="O43" s="104"/>
      <c r="P43" s="104"/>
      <c r="Q43" s="104"/>
      <c r="R43" s="104"/>
      <c r="S43" s="104"/>
      <c r="T43" s="104"/>
      <c r="U43" s="104"/>
    </row>
    <row r="44" spans="1:21" x14ac:dyDescent="0.2">
      <c r="A44" s="29"/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356">
        <f>Prognose!L44</f>
        <v>140</v>
      </c>
      <c r="M44" s="357">
        <f>Prognose!M44</f>
        <v>0</v>
      </c>
      <c r="N44" s="104"/>
      <c r="O44" s="104"/>
      <c r="P44" s="104"/>
      <c r="Q44" s="104"/>
      <c r="R44" s="104"/>
      <c r="S44" s="104"/>
      <c r="T44" s="104"/>
      <c r="U44" s="104"/>
    </row>
    <row r="45" spans="1:21" ht="15" x14ac:dyDescent="0.2">
      <c r="A45" s="321">
        <v>3</v>
      </c>
      <c r="B45" s="595" t="s">
        <v>481</v>
      </c>
      <c r="C45" s="596"/>
      <c r="D45" s="12">
        <v>2021</v>
      </c>
      <c r="E45" s="13">
        <f t="shared" ref="E45:J45" si="14">D45+1</f>
        <v>2022</v>
      </c>
      <c r="F45" s="13">
        <f t="shared" si="14"/>
        <v>2023</v>
      </c>
      <c r="G45" s="14">
        <f t="shared" si="14"/>
        <v>2024</v>
      </c>
      <c r="H45" s="14">
        <f t="shared" si="14"/>
        <v>2025</v>
      </c>
      <c r="I45" s="14">
        <f t="shared" si="14"/>
        <v>2026</v>
      </c>
      <c r="J45" s="14">
        <f t="shared" si="14"/>
        <v>2027</v>
      </c>
      <c r="K45" s="14" t="s">
        <v>588</v>
      </c>
      <c r="L45" s="356">
        <f>Prognose!L45</f>
        <v>145</v>
      </c>
      <c r="M45" s="357">
        <f>Prognose!M45</f>
        <v>25</v>
      </c>
      <c r="N45" s="104"/>
      <c r="O45" s="104"/>
      <c r="P45" s="104"/>
      <c r="Q45" s="104"/>
      <c r="R45" s="104"/>
      <c r="S45" s="104"/>
      <c r="T45" s="104"/>
      <c r="U45" s="104"/>
    </row>
    <row r="46" spans="1:21" ht="15" customHeight="1" x14ac:dyDescent="0.2">
      <c r="A46" s="54">
        <v>3.01</v>
      </c>
      <c r="B46" s="24" t="s">
        <v>611</v>
      </c>
      <c r="C46" s="610">
        <f>VLOOKUP($B$2,'Vollzug 2021_22'!$D$4:$FT$345,COLUMNS('Vollzug 2021_22'!$D:FL),FALSE)</f>
        <v>0.17225400043443631</v>
      </c>
      <c r="D46" s="612">
        <f>VLOOKUP($B$2,'Vollzug 2021_22'!$D$4:$EW$345,COLUMNS('Vollzug 2021_22'!$D:AM),FALSE)</f>
        <v>0</v>
      </c>
      <c r="E46" s="614">
        <f>VLOOKUP($B$2,'Vollzug 2021_22'!$D$4:$FT$345,COLUMNS('Vollzug 2021_22'!$D:FM),FALSE)</f>
        <v>0</v>
      </c>
      <c r="F46" s="606"/>
      <c r="G46" s="606"/>
      <c r="H46" s="606"/>
      <c r="I46" s="606"/>
      <c r="J46" s="606"/>
      <c r="K46" s="20"/>
      <c r="L46" s="356">
        <f>Prognose!L46</f>
        <v>150</v>
      </c>
      <c r="M46" s="357">
        <f>Prognose!M46</f>
        <v>50</v>
      </c>
      <c r="N46" s="104"/>
      <c r="O46" s="104"/>
      <c r="P46" s="104"/>
      <c r="Q46" s="104"/>
      <c r="R46" s="104"/>
      <c r="S46" s="104"/>
      <c r="T46" s="104"/>
      <c r="U46" s="104"/>
    </row>
    <row r="47" spans="1:21" ht="9" customHeight="1" x14ac:dyDescent="0.2">
      <c r="A47" s="54"/>
      <c r="B47" s="479">
        <f>'Vollzug 2021_22'!FL343</f>
        <v>0.5836579413134606</v>
      </c>
      <c r="C47" s="611"/>
      <c r="D47" s="628"/>
      <c r="E47" s="629"/>
      <c r="F47" s="607"/>
      <c r="G47" s="607"/>
      <c r="H47" s="607"/>
      <c r="I47" s="607"/>
      <c r="J47" s="607"/>
      <c r="K47" s="20"/>
      <c r="L47" s="356"/>
      <c r="M47" s="357"/>
      <c r="N47" s="104"/>
      <c r="O47" s="104"/>
      <c r="P47" s="104"/>
      <c r="Q47" s="104"/>
      <c r="R47" s="104"/>
      <c r="S47" s="104"/>
      <c r="T47" s="104"/>
      <c r="U47" s="104"/>
    </row>
    <row r="48" spans="1:21" ht="15" x14ac:dyDescent="0.2">
      <c r="A48" s="106">
        <v>3.02</v>
      </c>
      <c r="B48" s="24" t="s">
        <v>612</v>
      </c>
      <c r="C48" s="611">
        <f>VLOOKUP($B$2,'Vollzug 2021_22'!$D$4:$FT$345,COLUMNS('Vollzug 2021_22'!$D:FN),FALSE)</f>
        <v>7.8144232857866909</v>
      </c>
      <c r="D48" s="628">
        <f>VLOOKUP($B$2,'Vollzug 2021_22'!$D$4:$EW$345,COLUMNS('Vollzug 2021_22'!$D:AO),FALSE)</f>
        <v>0</v>
      </c>
      <c r="E48" s="629">
        <f>VLOOKUP($B$2,'Vollzug 2021_22'!$D$4:$FT$345,COLUMNS('Vollzug 2021_22'!$D:FO),FALSE)</f>
        <v>0</v>
      </c>
      <c r="F48" s="608"/>
      <c r="G48" s="608"/>
      <c r="H48" s="608"/>
      <c r="I48" s="608"/>
      <c r="J48" s="608"/>
      <c r="K48" s="20"/>
      <c r="L48" s="356">
        <f>Prognose!L48</f>
        <v>155</v>
      </c>
      <c r="M48" s="357">
        <f>Prognose!M48</f>
        <v>75</v>
      </c>
      <c r="N48" s="104"/>
      <c r="O48" s="104"/>
      <c r="P48" s="104"/>
      <c r="Q48" s="104"/>
      <c r="R48" s="104"/>
      <c r="S48" s="104"/>
      <c r="T48" s="104"/>
      <c r="U48" s="104"/>
    </row>
    <row r="49" spans="1:21" ht="9" customHeight="1" x14ac:dyDescent="0.2">
      <c r="A49" s="106"/>
      <c r="B49" s="480">
        <f>'Vollzug 2021_22'!FN343</f>
        <v>12.031227940086016</v>
      </c>
      <c r="C49" s="611"/>
      <c r="D49" s="617"/>
      <c r="E49" s="619"/>
      <c r="F49" s="609"/>
      <c r="G49" s="609"/>
      <c r="H49" s="609"/>
      <c r="I49" s="609"/>
      <c r="J49" s="609"/>
      <c r="K49" s="20"/>
      <c r="L49" s="356"/>
      <c r="M49" s="357"/>
      <c r="N49" s="104"/>
      <c r="O49" s="104"/>
      <c r="P49" s="104"/>
      <c r="Q49" s="104"/>
      <c r="R49" s="104"/>
      <c r="S49" s="104"/>
      <c r="T49" s="104"/>
      <c r="U49" s="104"/>
    </row>
    <row r="50" spans="1:21" ht="15" x14ac:dyDescent="0.2">
      <c r="A50" s="54">
        <v>3.03</v>
      </c>
      <c r="B50" s="599" t="s">
        <v>482</v>
      </c>
      <c r="C50" s="600"/>
      <c r="D50" s="115">
        <f t="shared" ref="D50" si="15">D46+D48</f>
        <v>0</v>
      </c>
      <c r="E50" s="319">
        <f>IF((E46="---"),"---",(E46+E48))</f>
        <v>0</v>
      </c>
      <c r="F50" s="181">
        <f>IF(F46="---","---",F46+F48)</f>
        <v>0</v>
      </c>
      <c r="G50" s="181">
        <f>IF(G46="---","---",G46+G48)</f>
        <v>0</v>
      </c>
      <c r="H50" s="181">
        <f t="shared" ref="H50:J50" si="16">H46+H48</f>
        <v>0</v>
      </c>
      <c r="I50" s="181">
        <f t="shared" si="16"/>
        <v>0</v>
      </c>
      <c r="J50" s="181">
        <f t="shared" si="16"/>
        <v>0</v>
      </c>
      <c r="K50" s="20"/>
      <c r="L50" s="356">
        <f>Prognose!L50</f>
        <v>160</v>
      </c>
      <c r="M50" s="357">
        <f>Prognose!M50</f>
        <v>100</v>
      </c>
      <c r="N50" s="104"/>
      <c r="O50" s="104"/>
      <c r="P50" s="104"/>
      <c r="Q50" s="104"/>
      <c r="R50" s="104"/>
      <c r="S50" s="104"/>
      <c r="T50" s="104"/>
      <c r="U50" s="104"/>
    </row>
    <row r="51" spans="1:21" ht="15" x14ac:dyDescent="0.2">
      <c r="A51" s="54">
        <v>3.04</v>
      </c>
      <c r="B51" s="599" t="s">
        <v>483</v>
      </c>
      <c r="C51" s="600"/>
      <c r="D51" s="33">
        <f>VLOOKUP($B$2,'Vollzug 2021_22'!$D$4:$EW$345,COLUMNS('Vollzug 2021_22'!$D:AP),FALSE)</f>
        <v>0</v>
      </c>
      <c r="E51" s="114">
        <f>IF(E50="---","---",IF(E50/E5&gt;1200,1200*E5,E50))</f>
        <v>0</v>
      </c>
      <c r="F51" s="114">
        <f>IF(F50="---","---",IF(F50/F5&gt;1200,1200*F5,F50))</f>
        <v>0</v>
      </c>
      <c r="G51" s="114">
        <f>IF(G50="---","---",IF(G50/G5&gt;1200,1200*G5,G50))</f>
        <v>0</v>
      </c>
      <c r="H51" s="114" t="e">
        <f>IF(H50/H5&gt;1200,1200*H5,H50)</f>
        <v>#DIV/0!</v>
      </c>
      <c r="I51" s="114" t="e">
        <f>IF(I50/I5&gt;1200,1200*I5,I50)</f>
        <v>#DIV/0!</v>
      </c>
      <c r="J51" s="114" t="e">
        <f>IF(J50/J5&gt;1200,1200*J5,J50)</f>
        <v>#DIV/0!</v>
      </c>
      <c r="K51" s="20"/>
      <c r="L51" s="358">
        <f>Prognose!L51</f>
        <v>0</v>
      </c>
      <c r="M51" s="359">
        <f>Prognose!M51</f>
        <v>0</v>
      </c>
      <c r="N51" s="104"/>
      <c r="O51" s="104"/>
      <c r="P51" s="104"/>
      <c r="Q51" s="104"/>
      <c r="R51" s="104"/>
      <c r="S51" s="104"/>
      <c r="T51" s="104"/>
      <c r="U51" s="104"/>
    </row>
    <row r="52" spans="1:21" ht="15" x14ac:dyDescent="0.2">
      <c r="A52" s="106">
        <v>3.05</v>
      </c>
      <c r="B52" s="15" t="s">
        <v>464</v>
      </c>
      <c r="C52" s="323"/>
      <c r="D52" s="74">
        <f t="shared" ref="D52:J52" si="17">D21</f>
        <v>100.46292235489605</v>
      </c>
      <c r="E52" s="113">
        <f t="shared" si="17"/>
        <v>100.9516405740533</v>
      </c>
      <c r="F52" s="113" t="e">
        <f t="shared" si="17"/>
        <v>#DIV/0!</v>
      </c>
      <c r="G52" s="113" t="e">
        <f t="shared" si="17"/>
        <v>#DIV/0!</v>
      </c>
      <c r="H52" s="113" t="e">
        <f t="shared" si="17"/>
        <v>#DIV/0!</v>
      </c>
      <c r="I52" s="113" t="e">
        <f t="shared" si="17"/>
        <v>#DIV/0!</v>
      </c>
      <c r="J52" s="113" t="e">
        <f t="shared" si="17"/>
        <v>#DIV/0!</v>
      </c>
      <c r="K52" s="20"/>
      <c r="L52" s="360">
        <f>Prognose!L52</f>
        <v>20</v>
      </c>
      <c r="M52" s="361" t="str">
        <f>Prognose!M52</f>
        <v>Delta Min -&gt;Max</v>
      </c>
      <c r="N52" s="104"/>
      <c r="O52" s="104"/>
      <c r="P52" s="104"/>
      <c r="Q52" s="104"/>
      <c r="R52" s="104"/>
      <c r="S52" s="104"/>
      <c r="T52" s="104"/>
      <c r="U52" s="104"/>
    </row>
    <row r="53" spans="1:21" x14ac:dyDescent="0.2">
      <c r="A53" s="54">
        <v>3.06</v>
      </c>
      <c r="B53" s="15" t="s">
        <v>484</v>
      </c>
      <c r="C53" s="16"/>
      <c r="D53" s="74" t="str">
        <f>IF(D51=0,"---",VLOOKUP($B$2,'Vollzug 2021_22'!$D$4:$EW$345,COLUMNS('Vollzug 2021_22'!$D:AR),FALSE))</f>
        <v>---</v>
      </c>
      <c r="E53" s="180">
        <f t="shared" ref="E53:J53" si="18">IF(E51=0,0,IF(E52&lt;$L$44,0,IF(E52&gt;$L$50,$M$50,(E52-$L$44)*$L$53)))</f>
        <v>0</v>
      </c>
      <c r="F53" s="180">
        <f t="shared" si="18"/>
        <v>0</v>
      </c>
      <c r="G53" s="180">
        <f t="shared" si="18"/>
        <v>0</v>
      </c>
      <c r="H53" s="180" t="e">
        <f t="shared" si="18"/>
        <v>#DIV/0!</v>
      </c>
      <c r="I53" s="180" t="e">
        <f t="shared" si="18"/>
        <v>#DIV/0!</v>
      </c>
      <c r="J53" s="180" t="e">
        <f t="shared" si="18"/>
        <v>#DIV/0!</v>
      </c>
      <c r="K53" s="20"/>
      <c r="L53" s="351">
        <f>Prognose!L53</f>
        <v>5</v>
      </c>
      <c r="M53" s="352" t="str">
        <f>Prognose!M53</f>
        <v>Faktor Kürzungsberechnung</v>
      </c>
      <c r="N53" s="104"/>
      <c r="O53" s="104"/>
      <c r="P53" s="104"/>
      <c r="Q53" s="104"/>
      <c r="R53" s="104"/>
      <c r="S53" s="104"/>
      <c r="T53" s="104"/>
      <c r="U53" s="104"/>
    </row>
    <row r="54" spans="1:21" ht="15" x14ac:dyDescent="0.25">
      <c r="A54" s="54">
        <v>3.07</v>
      </c>
      <c r="B54" s="327" t="s">
        <v>361</v>
      </c>
      <c r="C54" s="27"/>
      <c r="D54" s="28">
        <f>VLOOKUP($B$2,'Vollzug 2021_22'!$D$4:$AZ$345,42,FALSE)</f>
        <v>0</v>
      </c>
      <c r="E54" s="275">
        <f>IF(E51="---","---",IF(E51="",E50-(E50*E53/100),E51-(E51*E53/100)))</f>
        <v>0</v>
      </c>
      <c r="F54" s="275">
        <f>IF(F51="",F50-(F50*F53/100),F51-(F51*F53/100))</f>
        <v>0</v>
      </c>
      <c r="G54" s="275">
        <f>IF(G51="",G50-(G50*G53/100),G51-(G51*G53/100))</f>
        <v>0</v>
      </c>
      <c r="H54" s="275" t="e">
        <f>IF(H51="",H50-(H50*H53/100),H51-(H51*H53/100))</f>
        <v>#DIV/0!</v>
      </c>
      <c r="I54" s="182" t="e">
        <f>IF(I51="",I50-(I50*I53/100),I51-(I51*I53/100))</f>
        <v>#DIV/0!</v>
      </c>
      <c r="J54" s="182" t="e">
        <f>IF(J51="",J50-(J50*J53/100),J51-(J51*J53/100))</f>
        <v>#DIV/0!</v>
      </c>
      <c r="K54" s="3" t="s">
        <v>586</v>
      </c>
      <c r="L54" s="104"/>
      <c r="M54" s="104"/>
      <c r="N54" s="104"/>
      <c r="O54" s="104"/>
      <c r="P54" s="104"/>
      <c r="Q54" s="104"/>
      <c r="R54" s="104"/>
      <c r="S54" s="104"/>
      <c r="T54" s="104"/>
      <c r="U54" s="104"/>
    </row>
    <row r="55" spans="1:21" x14ac:dyDescent="0.25">
      <c r="A55" s="29"/>
      <c r="B55" s="593" t="s">
        <v>478</v>
      </c>
      <c r="C55" s="593"/>
      <c r="D55" s="593"/>
      <c r="E55" s="593"/>
      <c r="F55" s="593"/>
      <c r="G55" s="593"/>
      <c r="H55" s="593"/>
      <c r="I55" s="593"/>
      <c r="J55" s="593"/>
      <c r="K55" s="593"/>
    </row>
    <row r="56" spans="1:21" x14ac:dyDescent="0.25">
      <c r="A56" s="29"/>
      <c r="B56" s="601"/>
      <c r="C56" s="601"/>
      <c r="D56" s="601"/>
      <c r="E56" s="601"/>
      <c r="F56" s="601"/>
      <c r="G56" s="601"/>
      <c r="H56" s="601"/>
      <c r="I56" s="601"/>
      <c r="J56" s="601"/>
      <c r="K56" s="601"/>
    </row>
    <row r="57" spans="1:21" ht="15" x14ac:dyDescent="0.25">
      <c r="A57" s="321">
        <v>4</v>
      </c>
      <c r="B57" s="595" t="s">
        <v>485</v>
      </c>
      <c r="C57" s="596"/>
      <c r="D57" s="12">
        <v>2021</v>
      </c>
      <c r="E57" s="13">
        <f t="shared" ref="E57:J57" si="19">D57+1</f>
        <v>2022</v>
      </c>
      <c r="F57" s="13">
        <f t="shared" si="19"/>
        <v>2023</v>
      </c>
      <c r="G57" s="14">
        <f t="shared" si="19"/>
        <v>2024</v>
      </c>
      <c r="H57" s="14">
        <f t="shared" si="19"/>
        <v>2025</v>
      </c>
      <c r="I57" s="14">
        <f t="shared" si="19"/>
        <v>2026</v>
      </c>
      <c r="J57" s="14">
        <f t="shared" si="19"/>
        <v>2027</v>
      </c>
      <c r="K57" s="14" t="s">
        <v>588</v>
      </c>
    </row>
    <row r="58" spans="1:21" x14ac:dyDescent="0.25">
      <c r="A58" s="106">
        <v>4.01</v>
      </c>
      <c r="B58" s="15" t="s">
        <v>486</v>
      </c>
      <c r="C58" s="16"/>
      <c r="D58" s="32">
        <f>VLOOKUP($B$2,'Vollzug 2021_22'!$D$4:$EW$345,COLUMNS('Vollzug 2021_22'!$D:AV),FALSE)</f>
        <v>573.62</v>
      </c>
      <c r="E58" s="21">
        <f>VLOOKUP($B$2,'Vollzug 2021_22'!$D$4:$FT$345,COLUMNS('Vollzug 2021_22'!$D:FQ),FALSE)</f>
        <v>580.39</v>
      </c>
      <c r="F58" s="21"/>
      <c r="G58" s="21"/>
      <c r="H58" s="22"/>
      <c r="I58" s="22"/>
      <c r="J58" s="21"/>
      <c r="K58" s="20"/>
    </row>
    <row r="59" spans="1:21" x14ac:dyDescent="0.25">
      <c r="A59" s="106">
        <v>4.0199999999999996</v>
      </c>
      <c r="B59" s="15" t="s">
        <v>487</v>
      </c>
      <c r="C59" s="16"/>
      <c r="D59" s="79">
        <f>VLOOKUP($B$2,'Vollzug 2021_22'!$D$4:$EW$345,COLUMNS('Vollzug 2021_22'!$D:AW),FALSE)</f>
        <v>2646873.8866666667</v>
      </c>
      <c r="E59" s="17">
        <f>VLOOKUP($B$2,'Vollzug 2021_22'!$D$4:$FT$345,COLUMNS('Vollzug 2021_22'!$D:FR),FALSE)</f>
        <v>2671922.0966666667</v>
      </c>
      <c r="F59" s="21"/>
      <c r="G59" s="21"/>
      <c r="H59" s="22"/>
      <c r="I59" s="22"/>
      <c r="J59" s="21"/>
      <c r="K59" s="20"/>
    </row>
    <row r="60" spans="1:21" x14ac:dyDescent="0.25">
      <c r="A60" s="106">
        <v>4.03</v>
      </c>
      <c r="B60" s="15" t="s">
        <v>488</v>
      </c>
      <c r="C60" s="16"/>
      <c r="D60" s="423">
        <f>VLOOKUP($B$2,'Vollzug 2021_22'!$D$4:$EW$345,COLUMNS('Vollzug 2021_22'!$D:AX),FALSE)*100</f>
        <v>0.31282070579989862</v>
      </c>
      <c r="E60" s="422">
        <f>IF(E58="---","---",VLOOKUP($B$2,'Vollzug 2021_22'!$D$4:$FT$345,COLUMNS('Vollzug 2021_22'!$D:FS),FALSE)*100)</f>
        <v>0.3129918873223787</v>
      </c>
      <c r="F60" s="21"/>
      <c r="G60" s="21"/>
      <c r="H60" s="22"/>
      <c r="I60" s="22"/>
      <c r="J60" s="21"/>
      <c r="K60" s="20"/>
    </row>
    <row r="61" spans="1:21" ht="15" x14ac:dyDescent="0.25">
      <c r="A61" s="106">
        <v>4.04</v>
      </c>
      <c r="B61" s="327" t="s">
        <v>361</v>
      </c>
      <c r="C61" s="27"/>
      <c r="D61" s="28">
        <f>VLOOKUP($B$2,'Vollzug 2021_22'!$D$4:$EW$345,COLUMNS('Vollzug 2021_22'!$D:AY),FALSE)</f>
        <v>49269.261163484036</v>
      </c>
      <c r="E61" s="295">
        <f>VLOOKUP($B$2,'Vollzug 2021_22'!$D$4:$FT$345,COLUMNS('Vollzug 2021_22'!$D:FT),FALSE)</f>
        <v>50078.701971580595</v>
      </c>
      <c r="F61" s="505"/>
      <c r="G61" s="505"/>
      <c r="H61" s="505"/>
      <c r="I61" s="505"/>
      <c r="J61" s="505"/>
      <c r="K61" s="3" t="s">
        <v>586</v>
      </c>
    </row>
    <row r="62" spans="1:21" x14ac:dyDescent="0.25">
      <c r="A62" s="106"/>
      <c r="B62" s="593" t="s">
        <v>478</v>
      </c>
      <c r="C62" s="593"/>
      <c r="D62" s="593"/>
      <c r="E62" s="593"/>
      <c r="F62" s="593"/>
      <c r="G62" s="593"/>
      <c r="H62" s="593"/>
      <c r="I62" s="593"/>
      <c r="J62" s="593"/>
      <c r="K62" s="593"/>
    </row>
    <row r="63" spans="1:21" x14ac:dyDescent="0.25">
      <c r="A63" s="106"/>
      <c r="B63" s="501"/>
      <c r="C63" s="501"/>
      <c r="D63" s="501"/>
      <c r="E63" s="501"/>
      <c r="F63" s="501"/>
      <c r="G63" s="501"/>
      <c r="H63" s="501"/>
      <c r="I63" s="501"/>
      <c r="J63" s="501"/>
      <c r="K63" s="501"/>
    </row>
    <row r="64" spans="1:21" x14ac:dyDescent="0.25">
      <c r="A64" s="106"/>
      <c r="B64" s="106"/>
      <c r="C64" s="106"/>
      <c r="D64" s="106"/>
      <c r="E64" s="106"/>
      <c r="F64" s="106"/>
      <c r="G64" s="106"/>
      <c r="H64" s="106"/>
      <c r="I64" s="106"/>
      <c r="J64" s="106"/>
      <c r="K64" s="106"/>
    </row>
    <row r="65" spans="1:13" ht="15" x14ac:dyDescent="0.25">
      <c r="A65" s="592">
        <v>5</v>
      </c>
      <c r="B65" s="34" t="s">
        <v>489</v>
      </c>
      <c r="C65" s="35"/>
      <c r="D65" s="12">
        <v>2021</v>
      </c>
      <c r="E65" s="13">
        <f t="shared" ref="E65:J65" si="20">D65+1</f>
        <v>2022</v>
      </c>
      <c r="F65" s="13">
        <f t="shared" si="20"/>
        <v>2023</v>
      </c>
      <c r="G65" s="14">
        <f t="shared" si="20"/>
        <v>2024</v>
      </c>
      <c r="H65" s="14">
        <f t="shared" si="20"/>
        <v>2025</v>
      </c>
      <c r="I65" s="14">
        <f t="shared" si="20"/>
        <v>2026</v>
      </c>
      <c r="J65" s="14">
        <f t="shared" si="20"/>
        <v>2027</v>
      </c>
      <c r="K65" s="36"/>
    </row>
    <row r="66" spans="1:13" ht="15" x14ac:dyDescent="0.25">
      <c r="A66" s="592"/>
      <c r="B66" s="37" t="s">
        <v>490</v>
      </c>
      <c r="C66" s="38"/>
      <c r="D66" s="39"/>
      <c r="E66" s="97"/>
      <c r="F66" s="39"/>
      <c r="G66" s="39"/>
      <c r="H66" s="39"/>
      <c r="I66" s="39"/>
      <c r="J66" s="39"/>
      <c r="K66" s="40"/>
    </row>
    <row r="67" spans="1:13" ht="15" x14ac:dyDescent="0.25">
      <c r="A67" s="106">
        <v>5.01</v>
      </c>
      <c r="B67" s="24" t="s">
        <v>491</v>
      </c>
      <c r="C67" s="41"/>
      <c r="D67" s="42">
        <f>Impôts_MCH2!E3</f>
        <v>4617</v>
      </c>
      <c r="E67" s="42">
        <f>Impôts_MCH2!F3</f>
        <v>4606</v>
      </c>
      <c r="F67" s="42">
        <f>Impôts_MCH2!G3</f>
        <v>0</v>
      </c>
      <c r="G67" s="42">
        <f>Impôts_MCH2!H3</f>
        <v>0</v>
      </c>
      <c r="H67" s="42">
        <f>Impôts_MCH2!I3</f>
        <v>0</v>
      </c>
      <c r="I67" s="42">
        <f>Impôts_MCH2!J3</f>
        <v>0</v>
      </c>
      <c r="J67" s="42">
        <f>Impôts_MCH2!K3</f>
        <v>0</v>
      </c>
      <c r="K67" s="20"/>
    </row>
    <row r="68" spans="1:13" ht="15" x14ac:dyDescent="0.25">
      <c r="A68" s="106">
        <v>5.0199999999999996</v>
      </c>
      <c r="B68" s="43" t="s">
        <v>492</v>
      </c>
      <c r="C68" s="44"/>
      <c r="D68" s="535">
        <f>VLOOKUP($B$2,'Vollzug 2021_22'!$D$4:$EW$345,COLUMNS('Vollzug 2021_22'!$D:BL),FALSE)</f>
        <v>507.5</v>
      </c>
      <c r="E68" s="432">
        <f>VLOOKUP($B$2,'Vollzug 2021_22'!$D$4:$FT$345,COLUMNS('Vollzug 2021_22'!$D:FJ),FALSE)</f>
        <v>507.5</v>
      </c>
      <c r="F68" s="306"/>
      <c r="G68" s="306"/>
      <c r="H68" s="306"/>
      <c r="I68" s="306"/>
      <c r="J68" s="306"/>
      <c r="K68" s="45"/>
    </row>
    <row r="69" spans="1:13" x14ac:dyDescent="0.25">
      <c r="A69" s="106"/>
      <c r="B69" s="593" t="s">
        <v>478</v>
      </c>
      <c r="C69" s="593"/>
      <c r="D69" s="593"/>
      <c r="E69" s="593"/>
      <c r="F69" s="593"/>
      <c r="G69" s="593"/>
      <c r="H69" s="593"/>
      <c r="I69" s="593"/>
      <c r="J69" s="593"/>
      <c r="K69" s="593"/>
    </row>
    <row r="70" spans="1:13" x14ac:dyDescent="0.25">
      <c r="A70" s="106"/>
      <c r="B70" s="625"/>
      <c r="C70" s="625"/>
      <c r="D70" s="625"/>
      <c r="E70" s="625"/>
      <c r="F70" s="625"/>
      <c r="G70" s="625"/>
      <c r="H70" s="625"/>
      <c r="I70" s="625"/>
      <c r="J70" s="625"/>
      <c r="K70" s="625"/>
    </row>
    <row r="71" spans="1:13" ht="15" x14ac:dyDescent="0.25">
      <c r="A71" s="592">
        <v>6</v>
      </c>
      <c r="B71" s="46" t="s">
        <v>493</v>
      </c>
      <c r="C71" s="47"/>
      <c r="D71" s="12">
        <v>2021</v>
      </c>
      <c r="E71" s="13">
        <f t="shared" ref="E71:J71" si="21">D71+1</f>
        <v>2022</v>
      </c>
      <c r="F71" s="13">
        <f t="shared" si="21"/>
        <v>2023</v>
      </c>
      <c r="G71" s="14">
        <f t="shared" si="21"/>
        <v>2024</v>
      </c>
      <c r="H71" s="14">
        <f t="shared" si="21"/>
        <v>2025</v>
      </c>
      <c r="I71" s="14">
        <f t="shared" si="21"/>
        <v>2026</v>
      </c>
      <c r="J71" s="14">
        <f t="shared" si="21"/>
        <v>2027</v>
      </c>
      <c r="K71" s="14" t="s">
        <v>588</v>
      </c>
    </row>
    <row r="72" spans="1:13" ht="15" x14ac:dyDescent="0.25">
      <c r="A72" s="592"/>
      <c r="B72" s="48" t="s">
        <v>494</v>
      </c>
      <c r="C72" s="49"/>
      <c r="D72" s="50"/>
      <c r="E72" s="98"/>
      <c r="F72" s="50"/>
      <c r="G72" s="51"/>
      <c r="H72" s="51"/>
      <c r="I72" s="51"/>
      <c r="J72" s="51"/>
      <c r="K72" s="40"/>
    </row>
    <row r="73" spans="1:13" ht="15" x14ac:dyDescent="0.25">
      <c r="A73" s="106">
        <v>6.01</v>
      </c>
      <c r="B73" s="588" t="s">
        <v>495</v>
      </c>
      <c r="C73" s="589"/>
      <c r="D73" s="284"/>
      <c r="E73" s="284"/>
      <c r="F73" s="496"/>
      <c r="G73" s="496"/>
      <c r="H73" s="496"/>
      <c r="I73" s="496"/>
      <c r="J73" s="496"/>
      <c r="K73" s="281"/>
      <c r="M73" s="77"/>
    </row>
    <row r="74" spans="1:13" ht="15" x14ac:dyDescent="0.25">
      <c r="A74" s="106">
        <v>6.02</v>
      </c>
      <c r="B74" s="588" t="s">
        <v>496</v>
      </c>
      <c r="C74" s="589"/>
      <c r="D74" s="285"/>
      <c r="E74" s="285"/>
      <c r="F74" s="497"/>
      <c r="G74" s="497"/>
      <c r="H74" s="497"/>
      <c r="I74" s="497"/>
      <c r="J74" s="497"/>
      <c r="K74" s="282"/>
      <c r="M74" s="77"/>
    </row>
    <row r="75" spans="1:13" ht="14.25" customHeight="1" x14ac:dyDescent="0.25">
      <c r="A75" s="106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M75" s="77"/>
    </row>
    <row r="76" spans="1:13" ht="14.25" customHeight="1" x14ac:dyDescent="0.25">
      <c r="A76" s="106">
        <v>6.03</v>
      </c>
      <c r="B76" s="588" t="s">
        <v>497</v>
      </c>
      <c r="C76" s="589"/>
      <c r="D76" s="294" t="s">
        <v>498</v>
      </c>
      <c r="E76" s="288"/>
      <c r="F76" s="286">
        <f>F73/12*7</f>
        <v>0</v>
      </c>
      <c r="G76" s="286">
        <f>G73/12*7</f>
        <v>0</v>
      </c>
      <c r="H76" s="286">
        <f>H73/12*7</f>
        <v>0</v>
      </c>
      <c r="I76" s="286">
        <f>I73/12*7</f>
        <v>0</v>
      </c>
      <c r="J76" s="286">
        <f>J73/12*7</f>
        <v>0</v>
      </c>
      <c r="K76" s="281"/>
      <c r="M76" s="77"/>
    </row>
    <row r="77" spans="1:13" ht="15" x14ac:dyDescent="0.25">
      <c r="A77" s="106">
        <v>6.04</v>
      </c>
      <c r="B77" s="588" t="s">
        <v>499</v>
      </c>
      <c r="C77" s="589"/>
      <c r="D77" s="293" t="s">
        <v>500</v>
      </c>
      <c r="E77" s="289"/>
      <c r="F77" s="287">
        <f>F74/12*5</f>
        <v>0</v>
      </c>
      <c r="G77" s="287">
        <f>G74/12*5</f>
        <v>0</v>
      </c>
      <c r="H77" s="287">
        <f>H74/12*5</f>
        <v>0</v>
      </c>
      <c r="I77" s="287">
        <f>I74/12*5</f>
        <v>0</v>
      </c>
      <c r="J77" s="287">
        <f>J74/12*5</f>
        <v>0</v>
      </c>
      <c r="K77" s="282"/>
      <c r="M77" s="77"/>
    </row>
    <row r="78" spans="1:13" ht="15" x14ac:dyDescent="0.25">
      <c r="A78" s="106">
        <v>6.05</v>
      </c>
      <c r="B78" s="586" t="s">
        <v>501</v>
      </c>
      <c r="C78" s="587"/>
      <c r="D78" s="283" t="s">
        <v>502</v>
      </c>
      <c r="E78" s="94"/>
      <c r="F78" s="182">
        <f>F76+F77</f>
        <v>0</v>
      </c>
      <c r="G78" s="182">
        <f>G76+G77</f>
        <v>0</v>
      </c>
      <c r="H78" s="182">
        <f>H76+H77</f>
        <v>0</v>
      </c>
      <c r="I78" s="182">
        <f>I76+I77</f>
        <v>0</v>
      </c>
      <c r="J78" s="182">
        <f>J76+J77</f>
        <v>0</v>
      </c>
      <c r="K78" s="328" t="s">
        <v>503</v>
      </c>
      <c r="M78" s="77"/>
    </row>
    <row r="79" spans="1:13" x14ac:dyDescent="0.25">
      <c r="A79" s="106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M79" s="77"/>
    </row>
    <row r="80" spans="1:13" ht="15" x14ac:dyDescent="0.25">
      <c r="A80" s="592">
        <v>7</v>
      </c>
      <c r="B80" s="46" t="s">
        <v>504</v>
      </c>
      <c r="C80" s="47"/>
      <c r="D80" s="12">
        <v>2021</v>
      </c>
      <c r="E80" s="13">
        <f t="shared" ref="E80:J80" si="22">D80+1</f>
        <v>2022</v>
      </c>
      <c r="F80" s="13">
        <f t="shared" si="22"/>
        <v>2023</v>
      </c>
      <c r="G80" s="14">
        <f t="shared" si="22"/>
        <v>2024</v>
      </c>
      <c r="H80" s="14">
        <f t="shared" si="22"/>
        <v>2025</v>
      </c>
      <c r="I80" s="14">
        <f t="shared" si="22"/>
        <v>2026</v>
      </c>
      <c r="J80" s="14">
        <f t="shared" si="22"/>
        <v>2027</v>
      </c>
      <c r="K80" s="14" t="s">
        <v>588</v>
      </c>
      <c r="M80" s="77"/>
    </row>
    <row r="81" spans="1:13" ht="15" x14ac:dyDescent="0.25">
      <c r="A81" s="592"/>
      <c r="B81" s="427" t="s">
        <v>528</v>
      </c>
      <c r="C81" s="49"/>
      <c r="D81" s="50"/>
      <c r="E81" s="98"/>
      <c r="F81" s="50"/>
      <c r="G81" s="51"/>
      <c r="H81" s="51"/>
      <c r="I81" s="51"/>
      <c r="J81" s="51"/>
      <c r="K81" s="40"/>
      <c r="M81" s="77"/>
    </row>
    <row r="82" spans="1:13" ht="15" x14ac:dyDescent="0.25">
      <c r="A82" s="106">
        <v>7.01</v>
      </c>
      <c r="B82" s="588" t="s">
        <v>495</v>
      </c>
      <c r="C82" s="589"/>
      <c r="D82" s="284"/>
      <c r="E82" s="284"/>
      <c r="F82" s="498"/>
      <c r="G82" s="498"/>
      <c r="H82" s="498"/>
      <c r="I82" s="498"/>
      <c r="J82" s="498"/>
      <c r="K82" s="281"/>
      <c r="M82" s="77"/>
    </row>
    <row r="83" spans="1:13" ht="15" x14ac:dyDescent="0.25">
      <c r="A83" s="106">
        <v>7.02</v>
      </c>
      <c r="B83" s="588" t="s">
        <v>496</v>
      </c>
      <c r="C83" s="589"/>
      <c r="D83" s="285"/>
      <c r="E83" s="285"/>
      <c r="F83" s="499"/>
      <c r="G83" s="499"/>
      <c r="H83" s="499"/>
      <c r="I83" s="499"/>
      <c r="J83" s="499"/>
      <c r="K83" s="282"/>
      <c r="M83" s="77"/>
    </row>
    <row r="84" spans="1:13" x14ac:dyDescent="0.25">
      <c r="A84" s="106"/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M84" s="77"/>
    </row>
    <row r="85" spans="1:13" ht="15" x14ac:dyDescent="0.25">
      <c r="A85" s="106">
        <v>7.03</v>
      </c>
      <c r="B85" s="588" t="s">
        <v>497</v>
      </c>
      <c r="C85" s="589"/>
      <c r="D85" s="294" t="s">
        <v>498</v>
      </c>
      <c r="E85" s="288"/>
      <c r="F85" s="290">
        <f>F82/12*7</f>
        <v>0</v>
      </c>
      <c r="G85" s="290">
        <f>G82/12*7</f>
        <v>0</v>
      </c>
      <c r="H85" s="290">
        <f>H82/12*7</f>
        <v>0</v>
      </c>
      <c r="I85" s="290">
        <f>I82/12*7</f>
        <v>0</v>
      </c>
      <c r="J85" s="290">
        <f>J82/12*7</f>
        <v>0</v>
      </c>
      <c r="K85" s="281"/>
      <c r="M85" s="77"/>
    </row>
    <row r="86" spans="1:13" ht="15" x14ac:dyDescent="0.25">
      <c r="A86" s="106">
        <v>7.04</v>
      </c>
      <c r="B86" s="588" t="s">
        <v>499</v>
      </c>
      <c r="C86" s="589"/>
      <c r="D86" s="293" t="s">
        <v>500</v>
      </c>
      <c r="E86" s="289"/>
      <c r="F86" s="291">
        <f>F83/12*5</f>
        <v>0</v>
      </c>
      <c r="G86" s="291">
        <f>G83/12*5</f>
        <v>0</v>
      </c>
      <c r="H86" s="291">
        <f>H83/12*5</f>
        <v>0</v>
      </c>
      <c r="I86" s="291">
        <f>I83/12*5</f>
        <v>0</v>
      </c>
      <c r="J86" s="291">
        <f>J83/12*5</f>
        <v>0</v>
      </c>
      <c r="K86" s="282"/>
      <c r="M86" s="77"/>
    </row>
    <row r="87" spans="1:13" ht="15" x14ac:dyDescent="0.25">
      <c r="A87" s="106">
        <v>7.05</v>
      </c>
      <c r="B87" s="586" t="s">
        <v>501</v>
      </c>
      <c r="C87" s="587"/>
      <c r="D87" s="283" t="s">
        <v>502</v>
      </c>
      <c r="E87" s="94"/>
      <c r="F87" s="182">
        <f>F85+F86</f>
        <v>0</v>
      </c>
      <c r="G87" s="182">
        <f>G85+G86</f>
        <v>0</v>
      </c>
      <c r="H87" s="182">
        <f>H85+H86</f>
        <v>0</v>
      </c>
      <c r="I87" s="182">
        <f>I85+I86</f>
        <v>0</v>
      </c>
      <c r="J87" s="182">
        <f>J85+J86</f>
        <v>0</v>
      </c>
      <c r="K87" s="328" t="s">
        <v>503</v>
      </c>
      <c r="M87" s="77"/>
    </row>
    <row r="88" spans="1:13" x14ac:dyDescent="0.25">
      <c r="A88" s="106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M88" s="77"/>
    </row>
    <row r="89" spans="1:13" ht="15" x14ac:dyDescent="0.25">
      <c r="A89" s="592">
        <v>8</v>
      </c>
      <c r="B89" s="46" t="s">
        <v>504</v>
      </c>
      <c r="C89" s="47"/>
      <c r="D89" s="12">
        <v>2021</v>
      </c>
      <c r="E89" s="13">
        <f t="shared" ref="E89:J89" si="23">D89+1</f>
        <v>2022</v>
      </c>
      <c r="F89" s="13">
        <f t="shared" si="23"/>
        <v>2023</v>
      </c>
      <c r="G89" s="14">
        <f t="shared" si="23"/>
        <v>2024</v>
      </c>
      <c r="H89" s="14">
        <f t="shared" si="23"/>
        <v>2025</v>
      </c>
      <c r="I89" s="14">
        <f t="shared" si="23"/>
        <v>2026</v>
      </c>
      <c r="J89" s="14">
        <f t="shared" si="23"/>
        <v>2027</v>
      </c>
      <c r="K89" s="14" t="s">
        <v>588</v>
      </c>
    </row>
    <row r="90" spans="1:13" ht="15" x14ac:dyDescent="0.25">
      <c r="A90" s="592"/>
      <c r="B90" s="48" t="s">
        <v>505</v>
      </c>
      <c r="C90" s="49"/>
      <c r="D90" s="50"/>
      <c r="E90" s="98"/>
      <c r="F90" s="50"/>
      <c r="G90" s="51"/>
      <c r="H90" s="51"/>
      <c r="I90" s="51"/>
      <c r="J90" s="51"/>
      <c r="K90" s="40"/>
    </row>
    <row r="91" spans="1:13" ht="15" x14ac:dyDescent="0.25">
      <c r="A91" s="106">
        <v>8.01</v>
      </c>
      <c r="B91" s="588" t="s">
        <v>495</v>
      </c>
      <c r="C91" s="589"/>
      <c r="D91" s="284"/>
      <c r="E91" s="284"/>
      <c r="F91" s="498"/>
      <c r="G91" s="498"/>
      <c r="H91" s="498"/>
      <c r="I91" s="498"/>
      <c r="J91" s="498"/>
      <c r="K91" s="281"/>
    </row>
    <row r="92" spans="1:13" ht="15" x14ac:dyDescent="0.25">
      <c r="A92" s="106">
        <v>8.02</v>
      </c>
      <c r="B92" s="588" t="s">
        <v>496</v>
      </c>
      <c r="C92" s="589"/>
      <c r="D92" s="285"/>
      <c r="E92" s="285"/>
      <c r="F92" s="499"/>
      <c r="G92" s="499"/>
      <c r="H92" s="499"/>
      <c r="I92" s="499"/>
      <c r="J92" s="499"/>
      <c r="K92" s="282"/>
      <c r="M92" s="77"/>
    </row>
    <row r="93" spans="1:13" ht="14.25" customHeight="1" x14ac:dyDescent="0.25">
      <c r="A93" s="106"/>
      <c r="B93" s="106"/>
      <c r="C93" s="106"/>
      <c r="D93" s="106"/>
      <c r="E93" s="106"/>
      <c r="F93" s="106"/>
      <c r="G93" s="106"/>
      <c r="H93" s="106"/>
      <c r="I93" s="106"/>
      <c r="J93" s="106"/>
      <c r="K93" s="106"/>
    </row>
    <row r="94" spans="1:13" ht="15" x14ac:dyDescent="0.25">
      <c r="A94" s="106">
        <v>8.0299999999999994</v>
      </c>
      <c r="B94" s="588" t="s">
        <v>497</v>
      </c>
      <c r="C94" s="589"/>
      <c r="D94" s="294" t="s">
        <v>498</v>
      </c>
      <c r="E94" s="288"/>
      <c r="F94" s="290">
        <f>F91/12*7</f>
        <v>0</v>
      </c>
      <c r="G94" s="290">
        <f>G91/12*7</f>
        <v>0</v>
      </c>
      <c r="H94" s="290">
        <f>H91/12*7</f>
        <v>0</v>
      </c>
      <c r="I94" s="290">
        <f>I91/12*7</f>
        <v>0</v>
      </c>
      <c r="J94" s="290">
        <f>J91/12*7</f>
        <v>0</v>
      </c>
      <c r="K94" s="281"/>
    </row>
    <row r="95" spans="1:13" ht="15" x14ac:dyDescent="0.25">
      <c r="A95" s="106">
        <v>8.0399999999999991</v>
      </c>
      <c r="B95" s="588" t="s">
        <v>499</v>
      </c>
      <c r="C95" s="589"/>
      <c r="D95" s="293" t="s">
        <v>500</v>
      </c>
      <c r="E95" s="289"/>
      <c r="F95" s="291">
        <f>F92/12*5</f>
        <v>0</v>
      </c>
      <c r="G95" s="291">
        <f>G92/12*5</f>
        <v>0</v>
      </c>
      <c r="H95" s="291">
        <f>H92/12*5</f>
        <v>0</v>
      </c>
      <c r="I95" s="291">
        <f>I92/12*5</f>
        <v>0</v>
      </c>
      <c r="J95" s="291">
        <f>J92/12*5</f>
        <v>0</v>
      </c>
      <c r="K95" s="282"/>
    </row>
    <row r="96" spans="1:13" ht="15" x14ac:dyDescent="0.25">
      <c r="A96" s="106">
        <v>8.0500000000000007</v>
      </c>
      <c r="B96" s="586" t="s">
        <v>501</v>
      </c>
      <c r="C96" s="587"/>
      <c r="D96" s="283" t="s">
        <v>502</v>
      </c>
      <c r="E96" s="94"/>
      <c r="F96" s="182">
        <f>F94+F95</f>
        <v>0</v>
      </c>
      <c r="G96" s="182">
        <f>G94+G95</f>
        <v>0</v>
      </c>
      <c r="H96" s="182">
        <f>H94+H95</f>
        <v>0</v>
      </c>
      <c r="I96" s="182">
        <f>I94+I95</f>
        <v>0</v>
      </c>
      <c r="J96" s="182">
        <f>J94+J95</f>
        <v>0</v>
      </c>
      <c r="K96" s="328" t="s">
        <v>503</v>
      </c>
    </row>
    <row r="97" spans="1:27" x14ac:dyDescent="0.25">
      <c r="A97" s="106"/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77"/>
    </row>
    <row r="98" spans="1:27" ht="15" x14ac:dyDescent="0.25">
      <c r="A98" s="592">
        <v>9</v>
      </c>
      <c r="B98" s="46" t="s">
        <v>504</v>
      </c>
      <c r="C98" s="47"/>
      <c r="D98" s="12">
        <v>2021</v>
      </c>
      <c r="E98" s="13">
        <f t="shared" ref="E98:J98" si="24">D98+1</f>
        <v>2022</v>
      </c>
      <c r="F98" s="13">
        <f t="shared" si="24"/>
        <v>2023</v>
      </c>
      <c r="G98" s="14">
        <f t="shared" si="24"/>
        <v>2024</v>
      </c>
      <c r="H98" s="14">
        <f t="shared" si="24"/>
        <v>2025</v>
      </c>
      <c r="I98" s="14">
        <f t="shared" si="24"/>
        <v>2026</v>
      </c>
      <c r="J98" s="14">
        <f t="shared" si="24"/>
        <v>2027</v>
      </c>
      <c r="K98" s="14" t="s">
        <v>588</v>
      </c>
    </row>
    <row r="99" spans="1:27" ht="15" x14ac:dyDescent="0.25">
      <c r="A99" s="592"/>
      <c r="B99" s="48" t="s">
        <v>506</v>
      </c>
      <c r="C99" s="49"/>
      <c r="D99" s="50"/>
      <c r="E99" s="13"/>
      <c r="F99" s="13"/>
      <c r="G99" s="14"/>
      <c r="H99" s="14"/>
      <c r="I99" s="14"/>
      <c r="J99" s="14"/>
      <c r="K99" s="40"/>
    </row>
    <row r="100" spans="1:27" ht="15" x14ac:dyDescent="0.25">
      <c r="A100" s="106">
        <v>9.01</v>
      </c>
      <c r="B100" s="588" t="s">
        <v>495</v>
      </c>
      <c r="C100" s="589"/>
      <c r="D100" s="284"/>
      <c r="E100" s="284"/>
      <c r="F100" s="496"/>
      <c r="G100" s="496"/>
      <c r="H100" s="496"/>
      <c r="I100" s="496"/>
      <c r="J100" s="496"/>
      <c r="K100" s="281"/>
    </row>
    <row r="101" spans="1:27" ht="15" x14ac:dyDescent="0.25">
      <c r="A101" s="106">
        <v>9.02</v>
      </c>
      <c r="B101" s="588" t="s">
        <v>496</v>
      </c>
      <c r="C101" s="589"/>
      <c r="D101" s="285"/>
      <c r="E101" s="285"/>
      <c r="F101" s="497"/>
      <c r="G101" s="497"/>
      <c r="H101" s="497"/>
      <c r="I101" s="497"/>
      <c r="J101" s="497"/>
      <c r="K101" s="282"/>
      <c r="M101" s="77"/>
    </row>
    <row r="102" spans="1:27" ht="14.25" customHeight="1" x14ac:dyDescent="0.25">
      <c r="A102" s="106"/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</row>
    <row r="103" spans="1:27" ht="15" x14ac:dyDescent="0.25">
      <c r="A103" s="106">
        <v>9.0299999999999994</v>
      </c>
      <c r="B103" s="588" t="s">
        <v>497</v>
      </c>
      <c r="C103" s="589"/>
      <c r="D103" s="294" t="s">
        <v>498</v>
      </c>
      <c r="E103" s="288"/>
      <c r="F103" s="290">
        <f>F100/12*7</f>
        <v>0</v>
      </c>
      <c r="G103" s="290">
        <f>G100/12*7</f>
        <v>0</v>
      </c>
      <c r="H103" s="290">
        <f>H100/12*7</f>
        <v>0</v>
      </c>
      <c r="I103" s="290">
        <f>I100/12*7</f>
        <v>0</v>
      </c>
      <c r="J103" s="290">
        <f>J100/12*7</f>
        <v>0</v>
      </c>
      <c r="K103" s="281"/>
    </row>
    <row r="104" spans="1:27" ht="15" x14ac:dyDescent="0.25">
      <c r="A104" s="106">
        <v>9.0399999999999991</v>
      </c>
      <c r="B104" s="588" t="s">
        <v>499</v>
      </c>
      <c r="C104" s="589"/>
      <c r="D104" s="293" t="s">
        <v>500</v>
      </c>
      <c r="E104" s="289"/>
      <c r="F104" s="291">
        <f>F101/12*5</f>
        <v>0</v>
      </c>
      <c r="G104" s="291">
        <f>G101/12*5</f>
        <v>0</v>
      </c>
      <c r="H104" s="291">
        <f>H101/12*5</f>
        <v>0</v>
      </c>
      <c r="I104" s="291">
        <f>I101/12*5</f>
        <v>0</v>
      </c>
      <c r="J104" s="291">
        <f>J101/12*5</f>
        <v>0</v>
      </c>
      <c r="K104" s="282"/>
    </row>
    <row r="105" spans="1:27" ht="15" x14ac:dyDescent="0.25">
      <c r="A105" s="106">
        <v>9.0500000000000007</v>
      </c>
      <c r="B105" s="586" t="s">
        <v>501</v>
      </c>
      <c r="C105" s="587"/>
      <c r="D105" s="283" t="s">
        <v>502</v>
      </c>
      <c r="E105" s="94"/>
      <c r="F105" s="182">
        <f>F103+F104</f>
        <v>0</v>
      </c>
      <c r="G105" s="182">
        <f>G103+G104</f>
        <v>0</v>
      </c>
      <c r="H105" s="182">
        <f>H103+H104</f>
        <v>0</v>
      </c>
      <c r="I105" s="182">
        <f>I103+I104</f>
        <v>0</v>
      </c>
      <c r="J105" s="182">
        <f>J103+J104</f>
        <v>0</v>
      </c>
      <c r="K105" s="328" t="s">
        <v>503</v>
      </c>
    </row>
    <row r="106" spans="1:27" x14ac:dyDescent="0.25">
      <c r="A106" s="106"/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</row>
    <row r="107" spans="1:27" ht="15" x14ac:dyDescent="0.25">
      <c r="A107" s="378">
        <v>10</v>
      </c>
      <c r="B107" s="59" t="s">
        <v>712</v>
      </c>
      <c r="C107" s="11"/>
      <c r="D107" s="99">
        <v>2021</v>
      </c>
      <c r="E107" s="13">
        <f t="shared" ref="E107:J107" si="25">D107+1</f>
        <v>2022</v>
      </c>
      <c r="F107" s="13">
        <f t="shared" si="25"/>
        <v>2023</v>
      </c>
      <c r="G107" s="14">
        <f t="shared" si="25"/>
        <v>2024</v>
      </c>
      <c r="H107" s="14">
        <f t="shared" si="25"/>
        <v>2025</v>
      </c>
      <c r="I107" s="14">
        <f t="shared" si="25"/>
        <v>2026</v>
      </c>
      <c r="J107" s="14">
        <f t="shared" si="25"/>
        <v>2027</v>
      </c>
      <c r="K107" s="14" t="s">
        <v>588</v>
      </c>
      <c r="T107" s="77"/>
      <c r="V107" s="77"/>
      <c r="Y107" s="77"/>
      <c r="AA107" s="77"/>
    </row>
    <row r="108" spans="1:27" ht="15" x14ac:dyDescent="0.25">
      <c r="A108" s="106">
        <v>10.01</v>
      </c>
      <c r="B108" s="118" t="s">
        <v>507</v>
      </c>
      <c r="C108" s="119"/>
      <c r="D108" s="117"/>
      <c r="E108" s="117"/>
      <c r="F108" s="55">
        <f>Prognose!F108</f>
        <v>560</v>
      </c>
      <c r="G108" s="55">
        <f>Prognose!G108</f>
        <v>577</v>
      </c>
      <c r="H108" s="55">
        <f>Prognose!H108</f>
        <v>577</v>
      </c>
      <c r="I108" s="55">
        <f>Prognose!I108</f>
        <v>570</v>
      </c>
      <c r="J108" s="372">
        <f>Prognose!J108</f>
        <v>570</v>
      </c>
      <c r="K108" s="120"/>
      <c r="L108" s="103"/>
      <c r="M108" s="77"/>
      <c r="U108" s="77"/>
      <c r="V108" s="77"/>
      <c r="W108" s="77"/>
    </row>
    <row r="109" spans="1:27" ht="14.25" customHeight="1" x14ac:dyDescent="0.25">
      <c r="A109" s="106">
        <v>10.02</v>
      </c>
      <c r="B109" s="327" t="s">
        <v>361</v>
      </c>
      <c r="C109" s="27"/>
      <c r="D109" s="94"/>
      <c r="E109" s="94"/>
      <c r="F109" s="182">
        <f>F108*F67</f>
        <v>0</v>
      </c>
      <c r="G109" s="182">
        <f>G108*G67</f>
        <v>0</v>
      </c>
      <c r="H109" s="182">
        <f>H108*H67</f>
        <v>0</v>
      </c>
      <c r="I109" s="182">
        <f>I108*I67</f>
        <v>0</v>
      </c>
      <c r="J109" s="182">
        <f>J108*J67</f>
        <v>0</v>
      </c>
      <c r="K109" s="3">
        <v>5799.3611000000001</v>
      </c>
      <c r="M109" s="116"/>
      <c r="N109" s="77"/>
      <c r="P109" s="77"/>
      <c r="U109" s="77"/>
    </row>
    <row r="110" spans="1:27" x14ac:dyDescent="0.25">
      <c r="A110" s="58"/>
      <c r="B110" s="80"/>
      <c r="C110" s="106"/>
      <c r="D110" s="80"/>
      <c r="E110" s="106"/>
      <c r="F110" s="106"/>
      <c r="G110" s="106"/>
      <c r="H110" s="106"/>
      <c r="I110" s="106"/>
      <c r="J110" s="106"/>
      <c r="K110" s="106"/>
      <c r="M110" s="77"/>
      <c r="N110" s="77"/>
      <c r="O110" s="116"/>
      <c r="P110" s="77"/>
    </row>
    <row r="111" spans="1:27" ht="30" customHeight="1" x14ac:dyDescent="0.25">
      <c r="A111" s="54">
        <v>10.029999999999999</v>
      </c>
      <c r="B111" s="604" t="s">
        <v>508</v>
      </c>
      <c r="C111" s="605"/>
      <c r="D111" s="273"/>
      <c r="E111" s="96"/>
      <c r="F111" s="500"/>
      <c r="G111" s="500"/>
      <c r="H111" s="500"/>
      <c r="I111" s="500"/>
      <c r="J111" s="500"/>
      <c r="K111" s="57"/>
      <c r="M111" s="77"/>
      <c r="N111" s="77"/>
      <c r="O111" s="116"/>
      <c r="P111" s="77"/>
    </row>
    <row r="112" spans="1:27" ht="15" customHeight="1" x14ac:dyDescent="0.25">
      <c r="A112" s="54">
        <v>10.039999999999999</v>
      </c>
      <c r="B112" s="327" t="s">
        <v>361</v>
      </c>
      <c r="C112" s="329"/>
      <c r="D112" s="94"/>
      <c r="E112" s="94"/>
      <c r="F112" s="182">
        <f>SUM(F111)</f>
        <v>0</v>
      </c>
      <c r="G112" s="182">
        <f>SUM(G111)</f>
        <v>0</v>
      </c>
      <c r="H112" s="182">
        <f>SUM(H111)</f>
        <v>0</v>
      </c>
      <c r="I112" s="182">
        <f>SUM(I111)</f>
        <v>0</v>
      </c>
      <c r="J112" s="182">
        <f>SUM(J111)</f>
        <v>0</v>
      </c>
      <c r="K112" s="53"/>
      <c r="N112" s="77"/>
      <c r="P112" s="77"/>
    </row>
    <row r="113" spans="1:16" ht="14.25" customHeight="1" x14ac:dyDescent="0.25">
      <c r="A113" s="58"/>
      <c r="B113" s="593" t="s">
        <v>709</v>
      </c>
      <c r="C113" s="593"/>
      <c r="D113" s="593"/>
      <c r="E113" s="593"/>
      <c r="F113" s="593"/>
      <c r="G113" s="593"/>
      <c r="H113" s="593"/>
      <c r="I113" s="593"/>
      <c r="J113" s="593"/>
      <c r="K113" s="593"/>
      <c r="N113" s="77"/>
      <c r="P113" s="77"/>
    </row>
    <row r="114" spans="1:16" x14ac:dyDescent="0.25">
      <c r="A114" s="58"/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N114" s="77"/>
      <c r="P114" s="77"/>
    </row>
    <row r="115" spans="1:16" ht="15" x14ac:dyDescent="0.25">
      <c r="A115" s="378">
        <v>11</v>
      </c>
      <c r="B115" s="59" t="s">
        <v>509</v>
      </c>
      <c r="C115" s="60"/>
      <c r="D115" s="99">
        <v>2021</v>
      </c>
      <c r="E115" s="13">
        <f t="shared" ref="E115:J115" si="26">D115+1</f>
        <v>2022</v>
      </c>
      <c r="F115" s="13">
        <f t="shared" si="26"/>
        <v>2023</v>
      </c>
      <c r="G115" s="14">
        <f t="shared" si="26"/>
        <v>2024</v>
      </c>
      <c r="H115" s="14">
        <f t="shared" si="26"/>
        <v>2025</v>
      </c>
      <c r="I115" s="14">
        <f t="shared" si="26"/>
        <v>2026</v>
      </c>
      <c r="J115" s="14">
        <f t="shared" si="26"/>
        <v>2027</v>
      </c>
      <c r="K115" s="14" t="s">
        <v>588</v>
      </c>
      <c r="N115" s="77"/>
      <c r="P115" s="77"/>
    </row>
    <row r="116" spans="1:16" ht="15" customHeight="1" x14ac:dyDescent="0.25">
      <c r="A116" s="54">
        <v>11.01</v>
      </c>
      <c r="B116" s="118" t="s">
        <v>507</v>
      </c>
      <c r="C116" s="119"/>
      <c r="D116" s="117"/>
      <c r="E116" s="117"/>
      <c r="F116" s="55">
        <f>Prognose!F116</f>
        <v>241</v>
      </c>
      <c r="G116" s="55">
        <f>Prognose!G116</f>
        <v>243</v>
      </c>
      <c r="H116" s="55">
        <f>Prognose!H116</f>
        <v>246</v>
      </c>
      <c r="I116" s="55">
        <f>Prognose!I116</f>
        <v>250</v>
      </c>
      <c r="J116" s="372">
        <f>Prognose!J116</f>
        <v>253</v>
      </c>
      <c r="K116" s="57"/>
    </row>
    <row r="117" spans="1:16" ht="15" x14ac:dyDescent="0.25">
      <c r="A117" s="54">
        <v>11.02</v>
      </c>
      <c r="B117" s="327" t="s">
        <v>361</v>
      </c>
      <c r="C117" s="27"/>
      <c r="D117" s="93"/>
      <c r="E117" s="93"/>
      <c r="F117" s="183">
        <f>F116*F67</f>
        <v>0</v>
      </c>
      <c r="G117" s="183">
        <f>G116*G67</f>
        <v>0</v>
      </c>
      <c r="H117" s="183">
        <f>H116*H67</f>
        <v>0</v>
      </c>
      <c r="I117" s="183">
        <f>I116*I67</f>
        <v>0</v>
      </c>
      <c r="J117" s="183">
        <f>J116*J67</f>
        <v>0</v>
      </c>
      <c r="K117" s="3">
        <v>5320.3630999999996</v>
      </c>
      <c r="M117" s="77"/>
      <c r="N117" s="77"/>
      <c r="O117" s="77"/>
    </row>
    <row r="118" spans="1:16" ht="14.25" customHeight="1" x14ac:dyDescent="0.25">
      <c r="A118" s="58"/>
      <c r="B118" s="593" t="s">
        <v>710</v>
      </c>
      <c r="C118" s="593"/>
      <c r="D118" s="593"/>
      <c r="E118" s="593"/>
      <c r="F118" s="593"/>
      <c r="G118" s="593"/>
      <c r="H118" s="593"/>
      <c r="I118" s="593"/>
      <c r="J118" s="593"/>
      <c r="K118" s="593"/>
    </row>
    <row r="119" spans="1:16" x14ac:dyDescent="0.25">
      <c r="A119" s="58"/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77"/>
    </row>
    <row r="120" spans="1:16" ht="15" x14ac:dyDescent="0.25">
      <c r="A120" s="378">
        <v>12</v>
      </c>
      <c r="B120" s="59" t="s">
        <v>510</v>
      </c>
      <c r="C120" s="60"/>
      <c r="D120" s="12">
        <v>2021</v>
      </c>
      <c r="E120" s="13">
        <f t="shared" ref="E120:J120" si="27">D120+1</f>
        <v>2022</v>
      </c>
      <c r="F120" s="13">
        <f t="shared" si="27"/>
        <v>2023</v>
      </c>
      <c r="G120" s="14">
        <f t="shared" si="27"/>
        <v>2024</v>
      </c>
      <c r="H120" s="14">
        <f t="shared" si="27"/>
        <v>2025</v>
      </c>
      <c r="I120" s="14">
        <f t="shared" si="27"/>
        <v>2026</v>
      </c>
      <c r="J120" s="14">
        <f t="shared" si="27"/>
        <v>2027</v>
      </c>
      <c r="K120" s="14" t="s">
        <v>588</v>
      </c>
    </row>
    <row r="121" spans="1:16" x14ac:dyDescent="0.25">
      <c r="A121" s="54">
        <v>12.01</v>
      </c>
      <c r="B121" s="31" t="s">
        <v>507</v>
      </c>
      <c r="C121" s="41"/>
      <c r="D121" s="117"/>
      <c r="E121" s="117"/>
      <c r="F121" s="55">
        <f>Prognose!F121</f>
        <v>5</v>
      </c>
      <c r="G121" s="55">
        <f>Prognose!G121</f>
        <v>5</v>
      </c>
      <c r="H121" s="55">
        <f>Prognose!H121</f>
        <v>5</v>
      </c>
      <c r="I121" s="55">
        <f>Prognose!I121</f>
        <v>5</v>
      </c>
      <c r="J121" s="372">
        <f>Prognose!J121</f>
        <v>5</v>
      </c>
      <c r="K121" s="20"/>
    </row>
    <row r="122" spans="1:16" ht="15" x14ac:dyDescent="0.25">
      <c r="A122" s="54">
        <v>12.02</v>
      </c>
      <c r="B122" s="602" t="s">
        <v>361</v>
      </c>
      <c r="C122" s="603"/>
      <c r="D122" s="93"/>
      <c r="E122" s="93"/>
      <c r="F122" s="78">
        <f>F121*F67</f>
        <v>0</v>
      </c>
      <c r="G122" s="78">
        <f>G121*G67</f>
        <v>0</v>
      </c>
      <c r="H122" s="78">
        <f>H121*H67</f>
        <v>0</v>
      </c>
      <c r="I122" s="78">
        <f>I121*I67</f>
        <v>0</v>
      </c>
      <c r="J122" s="78">
        <f>J121*J67</f>
        <v>0</v>
      </c>
      <c r="K122" s="3">
        <v>5410.3630999999996</v>
      </c>
    </row>
    <row r="123" spans="1:16" x14ac:dyDescent="0.25">
      <c r="A123" s="58"/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</row>
    <row r="124" spans="1:16" x14ac:dyDescent="0.25">
      <c r="A124" s="58"/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</row>
    <row r="125" spans="1:16" ht="15" x14ac:dyDescent="0.25">
      <c r="A125" s="179">
        <v>13</v>
      </c>
      <c r="B125" s="59" t="s">
        <v>511</v>
      </c>
      <c r="C125" s="60"/>
      <c r="D125" s="12">
        <v>2021</v>
      </c>
      <c r="E125" s="13">
        <f t="shared" ref="E125:J125" si="28">D125+1</f>
        <v>2022</v>
      </c>
      <c r="F125" s="13">
        <f t="shared" si="28"/>
        <v>2023</v>
      </c>
      <c r="G125" s="14">
        <f t="shared" si="28"/>
        <v>2024</v>
      </c>
      <c r="H125" s="14">
        <f t="shared" si="28"/>
        <v>2025</v>
      </c>
      <c r="I125" s="14">
        <f t="shared" si="28"/>
        <v>2026</v>
      </c>
      <c r="J125" s="14">
        <f t="shared" si="28"/>
        <v>2027</v>
      </c>
      <c r="K125" s="14" t="s">
        <v>588</v>
      </c>
      <c r="L125" s="102"/>
    </row>
    <row r="126" spans="1:16" x14ac:dyDescent="0.25">
      <c r="A126" s="54">
        <v>13.01</v>
      </c>
      <c r="B126" s="31" t="s">
        <v>512</v>
      </c>
      <c r="C126" s="62"/>
      <c r="D126" s="100"/>
      <c r="E126" s="100"/>
      <c r="F126" s="536">
        <f>Prognose!F126</f>
        <v>386</v>
      </c>
      <c r="G126" s="536">
        <f>Prognose!G126</f>
        <v>398</v>
      </c>
      <c r="H126" s="536">
        <f>Prognose!H126</f>
        <v>398</v>
      </c>
      <c r="I126" s="536">
        <f>Prognose!I126</f>
        <v>414</v>
      </c>
      <c r="J126" s="537">
        <f>Prognose!J126</f>
        <v>407</v>
      </c>
      <c r="K126" s="20"/>
    </row>
    <row r="127" spans="1:16" ht="15" x14ac:dyDescent="0.25">
      <c r="A127" s="54">
        <v>13.02</v>
      </c>
      <c r="B127" s="24" t="s">
        <v>513</v>
      </c>
      <c r="C127" s="63">
        <v>0.66669999999999996</v>
      </c>
      <c r="D127" s="95"/>
      <c r="E127" s="95"/>
      <c r="F127" s="484">
        <f>F126*F68</f>
        <v>0</v>
      </c>
      <c r="G127" s="484">
        <f>G126*G68</f>
        <v>0</v>
      </c>
      <c r="H127" s="484">
        <f>H126*H68</f>
        <v>0</v>
      </c>
      <c r="I127" s="484">
        <f>I126*I68</f>
        <v>0</v>
      </c>
      <c r="J127" s="484">
        <f>J126*J68</f>
        <v>0</v>
      </c>
      <c r="K127" s="20"/>
    </row>
    <row r="128" spans="1:16" x14ac:dyDescent="0.25">
      <c r="A128" s="54">
        <v>13.03</v>
      </c>
      <c r="B128" s="31" t="s">
        <v>507</v>
      </c>
      <c r="C128" s="41"/>
      <c r="D128" s="100"/>
      <c r="E128" s="100"/>
      <c r="F128" s="538">
        <f>Prognose!F128</f>
        <v>49</v>
      </c>
      <c r="G128" s="538">
        <f>Prognose!G128</f>
        <v>50</v>
      </c>
      <c r="H128" s="538">
        <f>Prognose!H128</f>
        <v>51</v>
      </c>
      <c r="I128" s="538">
        <f>Prognose!I128</f>
        <v>53</v>
      </c>
      <c r="J128" s="539">
        <f>Prognose!J128</f>
        <v>53</v>
      </c>
      <c r="K128" s="20"/>
    </row>
    <row r="129" spans="1:11" ht="15" x14ac:dyDescent="0.25">
      <c r="A129" s="54">
        <v>13.04</v>
      </c>
      <c r="B129" s="24" t="s">
        <v>514</v>
      </c>
      <c r="C129" s="63">
        <v>0.33329999999999999</v>
      </c>
      <c r="D129" s="95"/>
      <c r="E129" s="95"/>
      <c r="F129" s="52">
        <f>F128*F67</f>
        <v>0</v>
      </c>
      <c r="G129" s="52">
        <f>G128*G67</f>
        <v>0</v>
      </c>
      <c r="H129" s="52">
        <f>H128*H67</f>
        <v>0</v>
      </c>
      <c r="I129" s="52">
        <f>I128*I67</f>
        <v>0</v>
      </c>
      <c r="J129" s="506">
        <f>J128*J67</f>
        <v>0</v>
      </c>
      <c r="K129" s="20"/>
    </row>
    <row r="130" spans="1:11" ht="15" x14ac:dyDescent="0.25">
      <c r="A130" s="54">
        <v>13.05</v>
      </c>
      <c r="B130" s="602" t="s">
        <v>361</v>
      </c>
      <c r="C130" s="603"/>
      <c r="D130" s="101"/>
      <c r="E130" s="101"/>
      <c r="F130" s="78">
        <f>F127+F129</f>
        <v>0</v>
      </c>
      <c r="G130" s="184">
        <f>G127+G129</f>
        <v>0</v>
      </c>
      <c r="H130" s="184">
        <f>H127+H129</f>
        <v>0</v>
      </c>
      <c r="I130" s="78">
        <f>I127+I129</f>
        <v>0</v>
      </c>
      <c r="J130" s="78">
        <f>J127+J129</f>
        <v>0</v>
      </c>
      <c r="K130" s="3">
        <v>6291.3630999999996</v>
      </c>
    </row>
    <row r="131" spans="1:11" x14ac:dyDescent="0.25">
      <c r="A131" s="58"/>
      <c r="B131" s="593" t="s">
        <v>690</v>
      </c>
      <c r="C131" s="593"/>
      <c r="D131" s="593"/>
      <c r="E131" s="593"/>
      <c r="F131" s="593"/>
      <c r="G131" s="593"/>
      <c r="H131" s="593"/>
      <c r="I131" s="593"/>
      <c r="J131" s="593"/>
      <c r="K131" s="593"/>
    </row>
    <row r="132" spans="1:11" x14ac:dyDescent="0.25">
      <c r="A132" s="58"/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</row>
    <row r="133" spans="1:11" ht="15" x14ac:dyDescent="0.25">
      <c r="A133" s="179">
        <v>14</v>
      </c>
      <c r="B133" s="59" t="s">
        <v>515</v>
      </c>
      <c r="C133" s="60"/>
      <c r="D133" s="12">
        <v>2021</v>
      </c>
      <c r="E133" s="13">
        <f t="shared" ref="E133:J133" si="29">D133+1</f>
        <v>2022</v>
      </c>
      <c r="F133" s="13">
        <f t="shared" si="29"/>
        <v>2023</v>
      </c>
      <c r="G133" s="14">
        <f t="shared" si="29"/>
        <v>2024</v>
      </c>
      <c r="H133" s="14">
        <f t="shared" si="29"/>
        <v>2025</v>
      </c>
      <c r="I133" s="14">
        <f t="shared" si="29"/>
        <v>2026</v>
      </c>
      <c r="J133" s="14">
        <f t="shared" si="29"/>
        <v>2027</v>
      </c>
      <c r="K133" s="14" t="s">
        <v>588</v>
      </c>
    </row>
    <row r="134" spans="1:11" x14ac:dyDescent="0.25">
      <c r="A134" s="54">
        <v>14.01</v>
      </c>
      <c r="B134" s="31" t="s">
        <v>507</v>
      </c>
      <c r="C134" s="41"/>
      <c r="D134" s="95"/>
      <c r="E134" s="95"/>
      <c r="F134" s="55">
        <f>Prognose!F134</f>
        <v>184.20047732696898</v>
      </c>
      <c r="G134" s="55">
        <f>Prognose!G134</f>
        <v>183.32541567695961</v>
      </c>
      <c r="H134" s="55">
        <f>Prognose!H134</f>
        <v>182.45862884160758</v>
      </c>
      <c r="I134" s="56">
        <f>Prognose!I134</f>
        <v>181.6</v>
      </c>
      <c r="J134" s="56">
        <f>Prognose!J134</f>
        <v>180.74941451990631</v>
      </c>
      <c r="K134" s="20"/>
    </row>
    <row r="135" spans="1:11" ht="15" x14ac:dyDescent="0.25">
      <c r="A135" s="54">
        <v>14.02</v>
      </c>
      <c r="B135" s="602" t="s">
        <v>361</v>
      </c>
      <c r="C135" s="603"/>
      <c r="D135" s="94"/>
      <c r="E135" s="94"/>
      <c r="F135" s="182">
        <f>F134*F67</f>
        <v>0</v>
      </c>
      <c r="G135" s="182">
        <f>G134*G67</f>
        <v>0</v>
      </c>
      <c r="H135" s="182">
        <f>H134*H67</f>
        <v>0</v>
      </c>
      <c r="I135" s="182">
        <f>I134*I67</f>
        <v>0</v>
      </c>
      <c r="J135" s="182">
        <f>J134*J67</f>
        <v>0</v>
      </c>
      <c r="K135" s="53" t="s">
        <v>587</v>
      </c>
    </row>
    <row r="136" spans="1:11" x14ac:dyDescent="0.25">
      <c r="A136" s="58"/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</row>
    <row r="137" spans="1:11" x14ac:dyDescent="0.25">
      <c r="A137" s="58"/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</row>
    <row r="138" spans="1:11" ht="15" x14ac:dyDescent="0.25">
      <c r="A138" s="179">
        <v>15</v>
      </c>
      <c r="B138" s="59" t="s">
        <v>626</v>
      </c>
      <c r="C138" s="60"/>
      <c r="D138" s="12">
        <v>2021</v>
      </c>
      <c r="E138" s="13">
        <f t="shared" ref="E138:J138" si="30">D138+1</f>
        <v>2022</v>
      </c>
      <c r="F138" s="13">
        <f t="shared" si="30"/>
        <v>2023</v>
      </c>
      <c r="G138" s="14">
        <f t="shared" si="30"/>
        <v>2024</v>
      </c>
      <c r="H138" s="14">
        <f t="shared" si="30"/>
        <v>2025</v>
      </c>
      <c r="I138" s="14">
        <f t="shared" si="30"/>
        <v>2026</v>
      </c>
      <c r="J138" s="14">
        <f t="shared" si="30"/>
        <v>2027</v>
      </c>
      <c r="K138" s="14" t="s">
        <v>588</v>
      </c>
    </row>
    <row r="139" spans="1:11" ht="15" x14ac:dyDescent="0.25">
      <c r="A139" s="179"/>
      <c r="B139" s="31" t="s">
        <v>628</v>
      </c>
      <c r="C139" s="495" t="s">
        <v>629</v>
      </c>
      <c r="D139" s="485"/>
      <c r="E139" s="486"/>
      <c r="F139" s="487"/>
      <c r="G139" s="487"/>
      <c r="H139" s="487"/>
      <c r="I139" s="487"/>
      <c r="J139" s="487"/>
      <c r="K139" s="488"/>
    </row>
    <row r="140" spans="1:11" x14ac:dyDescent="0.25">
      <c r="A140" s="54">
        <v>15.01</v>
      </c>
      <c r="B140" s="31" t="s">
        <v>634</v>
      </c>
      <c r="C140" s="489">
        <v>0.6</v>
      </c>
      <c r="D140" s="95"/>
      <c r="E140" s="95"/>
      <c r="F140" s="490">
        <f>IF(F$67&lt;1001,$C$140*F$67,0)</f>
        <v>0</v>
      </c>
      <c r="G140" s="490">
        <f>IF(G$67&lt;1001,$C$140*G$67,0)</f>
        <v>0</v>
      </c>
      <c r="H140" s="490">
        <f t="shared" ref="H140:J140" si="31">IF(H$67&lt;1001,$C$140*H$67,0)</f>
        <v>0</v>
      </c>
      <c r="I140" s="490">
        <f t="shared" si="31"/>
        <v>0</v>
      </c>
      <c r="J140" s="492">
        <f t="shared" si="31"/>
        <v>0</v>
      </c>
      <c r="K140" s="20"/>
    </row>
    <row r="141" spans="1:11" x14ac:dyDescent="0.25">
      <c r="A141" s="54">
        <v>15.02</v>
      </c>
      <c r="B141" s="31" t="s">
        <v>635</v>
      </c>
      <c r="C141" s="489">
        <v>1</v>
      </c>
      <c r="D141" s="95"/>
      <c r="E141" s="95"/>
      <c r="F141" s="490">
        <f>IF(F$67&gt;2000,0,IF(F$67&lt;1001,0,$C$141*F$67))</f>
        <v>0</v>
      </c>
      <c r="G141" s="490">
        <f>IF(G$67&gt;2000,0,IF(G$67&lt;1001,0,$C$141*G$67))</f>
        <v>0</v>
      </c>
      <c r="H141" s="490">
        <f t="shared" ref="H141:J141" si="32">IF(H$67&gt;2000,0,IF(H$67&lt;1001,0,$C$141*H$67))</f>
        <v>0</v>
      </c>
      <c r="I141" s="490">
        <f t="shared" si="32"/>
        <v>0</v>
      </c>
      <c r="J141" s="492">
        <f t="shared" si="32"/>
        <v>0</v>
      </c>
      <c r="K141" s="20"/>
    </row>
    <row r="142" spans="1:11" x14ac:dyDescent="0.25">
      <c r="A142" s="54">
        <v>15.03</v>
      </c>
      <c r="B142" s="31" t="s">
        <v>636</v>
      </c>
      <c r="C142" s="489">
        <v>2.2999999999999998</v>
      </c>
      <c r="D142" s="95"/>
      <c r="E142" s="95"/>
      <c r="F142" s="490">
        <f>IF(F$67&gt;4000,0,IF(F$67&lt;2001,0,$C$142*F$67))</f>
        <v>0</v>
      </c>
      <c r="G142" s="490">
        <f t="shared" ref="G142:J142" si="33">IF(G$67&gt;4000,0,IF(G$67&lt;2001,0,$C$142*G$67))</f>
        <v>0</v>
      </c>
      <c r="H142" s="490">
        <f t="shared" si="33"/>
        <v>0</v>
      </c>
      <c r="I142" s="490">
        <f t="shared" si="33"/>
        <v>0</v>
      </c>
      <c r="J142" s="492">
        <f t="shared" si="33"/>
        <v>0</v>
      </c>
      <c r="K142" s="20"/>
    </row>
    <row r="143" spans="1:11" x14ac:dyDescent="0.25">
      <c r="A143" s="54">
        <v>15.04</v>
      </c>
      <c r="B143" s="31" t="s">
        <v>637</v>
      </c>
      <c r="C143" s="489">
        <v>4</v>
      </c>
      <c r="D143" s="95"/>
      <c r="E143" s="95"/>
      <c r="F143" s="490">
        <f>IF(F$67&gt;10000,0,IF(F$67&lt;4001,0,$C$143*F$67))</f>
        <v>0</v>
      </c>
      <c r="G143" s="490">
        <f t="shared" ref="G143:J143" si="34">IF(G$67&gt;10000,0,IF(G$67&lt;4001,0,$C$143*G$67))</f>
        <v>0</v>
      </c>
      <c r="H143" s="490">
        <f t="shared" si="34"/>
        <v>0</v>
      </c>
      <c r="I143" s="490">
        <f t="shared" si="34"/>
        <v>0</v>
      </c>
      <c r="J143" s="492">
        <f t="shared" si="34"/>
        <v>0</v>
      </c>
      <c r="K143" s="20"/>
    </row>
    <row r="144" spans="1:11" x14ac:dyDescent="0.25">
      <c r="A144" s="54">
        <v>15.05</v>
      </c>
      <c r="B144" s="31" t="s">
        <v>638</v>
      </c>
      <c r="C144" s="489">
        <v>5</v>
      </c>
      <c r="D144" s="95"/>
      <c r="E144" s="95"/>
      <c r="F144" s="490">
        <f>IF($B$2="Bern",0,IF($B$2="Biel/Bienne",0,IF($B$2="Thun",0,IF(F$67&gt;10000,F$67*$C$144,0))))</f>
        <v>0</v>
      </c>
      <c r="G144" s="490">
        <f>IF($B$2="Bern",0,IF($B$2="Biel/Bienne",0,IF($B$2="Thun",0,IF(G$67&gt;10000,G$67*$C$144,0))))</f>
        <v>0</v>
      </c>
      <c r="H144" s="490">
        <f>IF($B$2="Bern",0,IF($B$2="Biel/Bienne",0,IF($B$2="Thun",0,IF(H$67&gt;10000,H$67*$C$144,0))))</f>
        <v>0</v>
      </c>
      <c r="I144" s="490">
        <f>IF($B$2="Bern",0,IF($B$2="Biel/Bienne",0,IF($B$2="Thun",0,IF(I$67&gt;10000,I$67*$C$144,0))))</f>
        <v>0</v>
      </c>
      <c r="J144" s="492">
        <f>IF($B$2="Bern",0,IF($B$2="Biel/Bienne",0,IF($B$2="Thun",0,IF(J$67&gt;10000,J$67*$C$144,0))))</f>
        <v>0</v>
      </c>
      <c r="K144" s="20"/>
    </row>
    <row r="145" spans="1:11" x14ac:dyDescent="0.25">
      <c r="A145" s="54">
        <v>15.06</v>
      </c>
      <c r="B145" s="31" t="s">
        <v>630</v>
      </c>
      <c r="C145" s="489">
        <v>7.8</v>
      </c>
      <c r="D145" s="95"/>
      <c r="E145" s="95"/>
      <c r="F145" s="490">
        <f>IF($B$2="Thun",$C$145*F$67,0)</f>
        <v>0</v>
      </c>
      <c r="G145" s="490">
        <f>IF($B$2="Thun",$C$145*G$67,0)</f>
        <v>0</v>
      </c>
      <c r="H145" s="490">
        <f>IF($B$2="Thun",$C$145*H$67,0)</f>
        <v>0</v>
      </c>
      <c r="I145" s="490">
        <f>IF($B$2="Thun",$C$145*I$67,0)</f>
        <v>0</v>
      </c>
      <c r="J145" s="492">
        <f>IF($B$2="Thun",$C$145*J$67,0)</f>
        <v>0</v>
      </c>
      <c r="K145" s="20"/>
    </row>
    <row r="146" spans="1:11" x14ac:dyDescent="0.25">
      <c r="A146" s="54">
        <v>15.07</v>
      </c>
      <c r="B146" s="31" t="s">
        <v>631</v>
      </c>
      <c r="C146" s="489">
        <v>17</v>
      </c>
      <c r="D146" s="95"/>
      <c r="E146" s="95"/>
      <c r="F146" s="490">
        <f>IF($B$2="Biel/Bienne",$C$146*F$67,0)</f>
        <v>0</v>
      </c>
      <c r="G146" s="490">
        <f>IF($B$2="Biel/Bienne",$C$146*G$67,0)</f>
        <v>0</v>
      </c>
      <c r="H146" s="490">
        <f>IF($B$2="Biel/Bienne",$C$146*H$67,0)</f>
        <v>0</v>
      </c>
      <c r="I146" s="490">
        <f>IF($B$2="Biel/Bienne",$C$146*I$67,0)</f>
        <v>0</v>
      </c>
      <c r="J146" s="492">
        <f>IF($B$2="Biel/Bienne",$C$146*J$67,0)</f>
        <v>0</v>
      </c>
      <c r="K146" s="20"/>
    </row>
    <row r="147" spans="1:11" x14ac:dyDescent="0.25">
      <c r="A147" s="54">
        <v>15.08</v>
      </c>
      <c r="B147" s="31" t="s">
        <v>632</v>
      </c>
      <c r="C147" s="489">
        <v>17.3</v>
      </c>
      <c r="D147" s="95"/>
      <c r="E147" s="95"/>
      <c r="F147" s="490">
        <f>IF($B$2="Bern",$C$147*F$67,0)</f>
        <v>0</v>
      </c>
      <c r="G147" s="490">
        <f>IF($B$2="Bern",$C$147*G$67,0)</f>
        <v>0</v>
      </c>
      <c r="H147" s="490">
        <f>IF($B$2="Bern",$C$147*H$67,0)</f>
        <v>0</v>
      </c>
      <c r="I147" s="490">
        <f>IF($B$2="Bern",$C$147*I$67,0)</f>
        <v>0</v>
      </c>
      <c r="J147" s="493">
        <f>IF($B$2="Bern",$C$147*J$67,0)</f>
        <v>0</v>
      </c>
      <c r="K147" s="20"/>
    </row>
    <row r="148" spans="1:11" ht="15" x14ac:dyDescent="0.25">
      <c r="A148" s="54">
        <v>15.09</v>
      </c>
      <c r="B148" s="2" t="s">
        <v>361</v>
      </c>
      <c r="C148" s="27"/>
      <c r="D148" s="94"/>
      <c r="E148" s="94"/>
      <c r="F148" s="491">
        <f>SUM(F140:F147)</f>
        <v>0</v>
      </c>
      <c r="G148" s="491">
        <f t="shared" ref="G148:J148" si="35">SUM(G140:G147)</f>
        <v>0</v>
      </c>
      <c r="H148" s="491">
        <f t="shared" si="35"/>
        <v>0</v>
      </c>
      <c r="I148" s="491">
        <f t="shared" si="35"/>
        <v>0</v>
      </c>
      <c r="J148" s="491">
        <f t="shared" si="35"/>
        <v>0</v>
      </c>
      <c r="K148" s="3" t="s">
        <v>620</v>
      </c>
    </row>
    <row r="149" spans="1:11" ht="20.25" customHeight="1" x14ac:dyDescent="0.25">
      <c r="A149" s="23">
        <v>15.1</v>
      </c>
      <c r="B149" s="494" t="s">
        <v>633</v>
      </c>
      <c r="C149" s="106"/>
      <c r="D149" s="106"/>
      <c r="E149" s="106"/>
      <c r="F149" s="106"/>
      <c r="G149" s="106"/>
      <c r="H149" s="106"/>
      <c r="I149" s="106"/>
      <c r="J149" s="106"/>
      <c r="K149" s="106"/>
    </row>
    <row r="150" spans="1:11" x14ac:dyDescent="0.25">
      <c r="A150" s="58"/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</row>
  </sheetData>
  <mergeCells count="62">
    <mergeCell ref="C46:C47"/>
    <mergeCell ref="C48:C49"/>
    <mergeCell ref="H46:H47"/>
    <mergeCell ref="I46:I47"/>
    <mergeCell ref="J46:J47"/>
    <mergeCell ref="D48:D49"/>
    <mergeCell ref="E48:E49"/>
    <mergeCell ref="F48:F49"/>
    <mergeCell ref="G48:G49"/>
    <mergeCell ref="H48:H49"/>
    <mergeCell ref="I48:I49"/>
    <mergeCell ref="J48:J49"/>
    <mergeCell ref="B62:K62"/>
    <mergeCell ref="B38:K38"/>
    <mergeCell ref="B39:K39"/>
    <mergeCell ref="B40:C40"/>
    <mergeCell ref="B43:K43"/>
    <mergeCell ref="B44:K44"/>
    <mergeCell ref="B45:C45"/>
    <mergeCell ref="B50:C50"/>
    <mergeCell ref="B51:C51"/>
    <mergeCell ref="B55:K55"/>
    <mergeCell ref="B56:K56"/>
    <mergeCell ref="B57:C57"/>
    <mergeCell ref="D46:D47"/>
    <mergeCell ref="E46:E47"/>
    <mergeCell ref="F46:F47"/>
    <mergeCell ref="G46:G47"/>
    <mergeCell ref="A89:A90"/>
    <mergeCell ref="B91:C91"/>
    <mergeCell ref="A80:A81"/>
    <mergeCell ref="B82:C82"/>
    <mergeCell ref="B83:C83"/>
    <mergeCell ref="B85:C85"/>
    <mergeCell ref="B86:C86"/>
    <mergeCell ref="B87:C87"/>
    <mergeCell ref="A65:A66"/>
    <mergeCell ref="B69:K69"/>
    <mergeCell ref="A71:A72"/>
    <mergeCell ref="B73:C73"/>
    <mergeCell ref="B74:C74"/>
    <mergeCell ref="B70:K70"/>
    <mergeCell ref="A98:A99"/>
    <mergeCell ref="B100:C100"/>
    <mergeCell ref="B101:C101"/>
    <mergeCell ref="B103:C103"/>
    <mergeCell ref="B104:C104"/>
    <mergeCell ref="B135:C135"/>
    <mergeCell ref="B95:C95"/>
    <mergeCell ref="B96:C96"/>
    <mergeCell ref="B105:C105"/>
    <mergeCell ref="B111:C111"/>
    <mergeCell ref="B122:C122"/>
    <mergeCell ref="B130:C130"/>
    <mergeCell ref="B131:K131"/>
    <mergeCell ref="B118:K118"/>
    <mergeCell ref="B113:K113"/>
    <mergeCell ref="B76:C76"/>
    <mergeCell ref="B77:C77"/>
    <mergeCell ref="B78:C78"/>
    <mergeCell ref="B94:C94"/>
    <mergeCell ref="B92:C92"/>
  </mergeCells>
  <pageMargins left="0.36" right="0.19685039370078741" top="0.81" bottom="0.55118110236220474" header="0.28000000000000003" footer="0.31496062992125984"/>
  <pageSetup paperSize="9" scale="70" orientation="landscape" blackAndWhite="1" r:id="rId1"/>
  <headerFooter>
    <oddHeader>&amp;L&amp;"Arial,Standard"&amp;10Commune XY&amp;C&amp;"Arial,Fett"&amp;14Péréquation financière et compensation des charges
Auxiliarie de planification financière&amp;R&amp;"Arial,Standard"&amp;10&amp;D / &amp;T</oddHeader>
    <oddFooter>&amp;L&amp;"Arial,Standard"&amp;10&amp;A&amp;C&amp;"Arial,Standard"&amp;10- &amp;P / &amp;N -</oddFooter>
  </headerFooter>
  <ignoredErrors>
    <ignoredError sqref="F21:J24 F35:J37 F52:J52 H51:J51 H53:J54 F19:J19 F53:G54 F14 F6 F18:J18 G14:J14 G6:J6 I7:J7 H15:J15 G7:H7 F15:G15" evalError="1"/>
    <ignoredError sqref="E50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Drop Down 1">
              <controlPr defaultSize="0" autoLine="0" autoPict="0">
                <anchor moveWithCells="1">
                  <from>
                    <xdr:col>1</xdr:col>
                    <xdr:colOff>0</xdr:colOff>
                    <xdr:row>1</xdr:row>
                    <xdr:rowOff>0</xdr:rowOff>
                  </from>
                  <to>
                    <xdr:col>2</xdr:col>
                    <xdr:colOff>0</xdr:colOff>
                    <xdr:row>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5" name="Button 3">
              <controlPr defaultSize="0" print="0" autoFill="0" autoPict="0" macro="[0]!GeheZuErgebnisse_fr">
                <anchor moveWithCells="1" sizeWithCells="1">
                  <from>
                    <xdr:col>7</xdr:col>
                    <xdr:colOff>923925</xdr:colOff>
                    <xdr:row>0</xdr:row>
                    <xdr:rowOff>142875</xdr:rowOff>
                  </from>
                  <to>
                    <xdr:col>9</xdr:col>
                    <xdr:colOff>447675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6" name="Button 4">
              <controlPr defaultSize="0" print="0" autoFill="0" autoPict="0" macro="[0]!GeheZuErfassen_fr">
                <anchor moveWithCells="1" sizeWithCells="1">
                  <from>
                    <xdr:col>3</xdr:col>
                    <xdr:colOff>28575</xdr:colOff>
                    <xdr:row>0</xdr:row>
                    <xdr:rowOff>142875</xdr:rowOff>
                  </from>
                  <to>
                    <xdr:col>4</xdr:col>
                    <xdr:colOff>600075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7" name="Button 5">
              <controlPr defaultSize="0" print="0" autoFill="0" autoPict="0" macro="[0]!Deutsch">
                <anchor moveWithCells="1" sizeWithCells="1">
                  <from>
                    <xdr:col>10</xdr:col>
                    <xdr:colOff>123825</xdr:colOff>
                    <xdr:row>0</xdr:row>
                    <xdr:rowOff>142875</xdr:rowOff>
                  </from>
                  <to>
                    <xdr:col>10</xdr:col>
                    <xdr:colOff>1743075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8" name="Button 7">
              <controlPr defaultSize="0" print="0" autoFill="0" autoPict="0" macro="[0]!ZuSteuerertragHRM2_fr">
                <anchor moveWithCells="1" sizeWithCells="1">
                  <from>
                    <xdr:col>5</xdr:col>
                    <xdr:colOff>219075</xdr:colOff>
                    <xdr:row>0</xdr:row>
                    <xdr:rowOff>142875</xdr:rowOff>
                  </from>
                  <to>
                    <xdr:col>7</xdr:col>
                    <xdr:colOff>190500</xdr:colOff>
                    <xdr:row>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>
    <pageSetUpPr fitToPage="1"/>
  </sheetPr>
  <dimension ref="A1:S70"/>
  <sheetViews>
    <sheetView workbookViewId="0">
      <pane ySplit="2" topLeftCell="A3" activePane="bottomLeft" state="frozenSplit"/>
      <selection pane="bottomLeft"/>
    </sheetView>
  </sheetViews>
  <sheetFormatPr baseColWidth="10" defaultColWidth="11.42578125" defaultRowHeight="14.25" x14ac:dyDescent="0.2"/>
  <cols>
    <col min="1" max="1" width="3" style="123" customWidth="1"/>
    <col min="2" max="2" width="13.7109375" style="123" customWidth="1"/>
    <col min="3" max="3" width="91.7109375" style="123" customWidth="1"/>
    <col min="4" max="12" width="13.7109375" style="123" customWidth="1"/>
    <col min="13" max="13" width="108.140625" style="123" customWidth="1"/>
    <col min="14" max="17" width="11.5703125" style="123" bestFit="1" customWidth="1"/>
    <col min="18" max="19" width="12.140625" style="123" bestFit="1" customWidth="1"/>
    <col min="20" max="16384" width="11.42578125" style="123"/>
  </cols>
  <sheetData>
    <row r="1" spans="1:19" ht="29.25" customHeight="1" x14ac:dyDescent="0.2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2"/>
      <c r="L1" s="122"/>
      <c r="M1" s="121"/>
    </row>
    <row r="2" spans="1:19" ht="15" x14ac:dyDescent="0.2">
      <c r="A2" s="81" t="s">
        <v>573</v>
      </c>
      <c r="B2" s="81"/>
      <c r="C2" s="82"/>
      <c r="D2" s="83">
        <v>2019</v>
      </c>
      <c r="E2" s="83">
        <f>D2+1</f>
        <v>2020</v>
      </c>
      <c r="F2" s="83">
        <f t="shared" ref="F2:K2" si="0">E2+1</f>
        <v>2021</v>
      </c>
      <c r="G2" s="83">
        <f t="shared" si="0"/>
        <v>2022</v>
      </c>
      <c r="H2" s="83">
        <f t="shared" si="0"/>
        <v>2023</v>
      </c>
      <c r="I2" s="83">
        <f t="shared" si="0"/>
        <v>2024</v>
      </c>
      <c r="J2" s="83">
        <f t="shared" si="0"/>
        <v>2025</v>
      </c>
      <c r="K2" s="84">
        <f t="shared" si="0"/>
        <v>2026</v>
      </c>
      <c r="L2" s="84">
        <f>K2+1</f>
        <v>2027</v>
      </c>
      <c r="M2" s="81" t="s">
        <v>573</v>
      </c>
    </row>
    <row r="3" spans="1:19" x14ac:dyDescent="0.2">
      <c r="A3" s="124" t="s">
        <v>458</v>
      </c>
      <c r="B3" s="124"/>
      <c r="C3" s="125"/>
      <c r="D3" s="330">
        <f>VLOOKUP(Prognose!$B$2,'Vollzug 2021_22'!$D$4:$EW$345,COLUMNS('Vollzug 2021_22'!$D:BN),FALSE)</f>
        <v>4588</v>
      </c>
      <c r="E3" s="330">
        <f>VLOOKUP(Prognose!$B$2,'Vollzug 2021_22'!$D$4:$EW$345,COLUMNS('Vollzug 2021_22'!$D:BR),FALSE)</f>
        <v>4617</v>
      </c>
      <c r="F3" s="330">
        <f>VLOOKUP(Prognose!$B$2,'Vollzug 2021_22'!$D$4:$EW$345,COLUMNS('Vollzug 2021_22'!$D:BV),FALSE)</f>
        <v>4606</v>
      </c>
      <c r="G3" s="126"/>
      <c r="H3" s="126"/>
      <c r="I3" s="126"/>
      <c r="J3" s="127"/>
      <c r="K3" s="127"/>
      <c r="L3" s="331"/>
      <c r="M3" s="124" t="s">
        <v>458</v>
      </c>
    </row>
    <row r="4" spans="1:19" x14ac:dyDescent="0.2">
      <c r="A4" s="128" t="s">
        <v>516</v>
      </c>
      <c r="B4" s="128"/>
      <c r="C4" s="129"/>
      <c r="D4" s="331"/>
      <c r="E4" s="332"/>
      <c r="F4" s="332"/>
      <c r="G4" s="331"/>
      <c r="H4" s="331"/>
      <c r="I4" s="331"/>
      <c r="J4" s="186"/>
      <c r="K4" s="186"/>
      <c r="L4" s="331"/>
      <c r="M4" s="128" t="s">
        <v>516</v>
      </c>
    </row>
    <row r="5" spans="1:19" x14ac:dyDescent="0.2">
      <c r="A5" s="124" t="s">
        <v>714</v>
      </c>
      <c r="B5" s="128"/>
      <c r="C5" s="129"/>
      <c r="D5" s="333">
        <f>VLOOKUP(Prognose!$B$2,'Vollzug 2021_22'!$D$4:$EW$345,COLUMNS('Vollzug 2021_22'!$D:BO),FALSE)</f>
        <v>1.55</v>
      </c>
      <c r="E5" s="334">
        <f>VLOOKUP(Prognose!$B$2,'Vollzug 2021_22'!$D$4:$EW$345,COLUMNS('Vollzug 2021_22'!$D:BS),FALSE)</f>
        <v>1.55</v>
      </c>
      <c r="F5" s="334">
        <f>VLOOKUP(Prognose!$B$2,'Vollzug 2021_22'!$D$4:$EW$345,COLUMNS('Vollzug 2021_22'!$D:BW),FALSE)</f>
        <v>1.55</v>
      </c>
      <c r="G5" s="310"/>
      <c r="H5" s="310"/>
      <c r="I5" s="310"/>
      <c r="J5" s="310"/>
      <c r="K5" s="311"/>
      <c r="L5" s="441"/>
      <c r="M5" s="124" t="s">
        <v>691</v>
      </c>
    </row>
    <row r="6" spans="1:19" x14ac:dyDescent="0.2">
      <c r="A6" s="124" t="s">
        <v>692</v>
      </c>
      <c r="B6" s="128"/>
      <c r="C6" s="129"/>
      <c r="D6" s="333">
        <f>VLOOKUP(Prognose!$B$2,'Vollzug 2021_22'!$D$4:$EW$345,COLUMNS('Vollzug 2021_22'!$D:BP),FALSE)</f>
        <v>1.55</v>
      </c>
      <c r="E6" s="334">
        <f>VLOOKUP(Prognose!$B$2,'Vollzug 2021_22'!$D$4:$EW$345,COLUMNS('Vollzug 2021_22'!$D:BT),FALSE)</f>
        <v>1.55</v>
      </c>
      <c r="F6" s="334">
        <f>VLOOKUP(Prognose!$B$2,'Vollzug 2021_22'!$D$4:$EW$345,COLUMNS('Vollzug 2021_22'!$D:BX),FALSE)</f>
        <v>1.55</v>
      </c>
      <c r="G6" s="441"/>
      <c r="H6" s="441"/>
      <c r="I6" s="310"/>
      <c r="J6" s="518"/>
      <c r="K6" s="311"/>
      <c r="L6" s="441"/>
      <c r="M6" s="124" t="s">
        <v>692</v>
      </c>
    </row>
    <row r="7" spans="1:19" ht="9.75" customHeight="1" x14ac:dyDescent="0.2">
      <c r="A7" s="128"/>
      <c r="B7" s="128"/>
      <c r="C7" s="129"/>
      <c r="D7" s="89"/>
      <c r="E7" s="89"/>
      <c r="F7" s="89"/>
      <c r="G7" s="130"/>
      <c r="H7" s="130"/>
      <c r="I7" s="131"/>
      <c r="J7" s="132"/>
      <c r="K7" s="132"/>
      <c r="L7" s="131"/>
      <c r="M7" s="128"/>
    </row>
    <row r="8" spans="1:19" x14ac:dyDescent="0.2">
      <c r="A8" s="133" t="s">
        <v>558</v>
      </c>
      <c r="B8" s="133"/>
      <c r="C8" s="129"/>
      <c r="D8" s="89"/>
      <c r="E8" s="89"/>
      <c r="F8" s="89"/>
      <c r="G8" s="130"/>
      <c r="H8" s="130"/>
      <c r="I8" s="131"/>
      <c r="J8" s="132"/>
      <c r="K8" s="132"/>
      <c r="L8" s="131"/>
      <c r="M8" s="133" t="s">
        <v>558</v>
      </c>
    </row>
    <row r="9" spans="1:19" x14ac:dyDescent="0.2">
      <c r="A9" s="128" t="s">
        <v>517</v>
      </c>
      <c r="B9" s="128"/>
      <c r="C9" s="129"/>
      <c r="D9" s="134"/>
      <c r="E9" s="134"/>
      <c r="F9" s="134"/>
      <c r="G9" s="312"/>
      <c r="H9" s="313"/>
      <c r="I9" s="313"/>
      <c r="J9" s="313"/>
      <c r="K9" s="314"/>
      <c r="L9" s="312"/>
      <c r="M9" s="128" t="s">
        <v>517</v>
      </c>
    </row>
    <row r="10" spans="1:19" x14ac:dyDescent="0.2">
      <c r="A10" s="128" t="s">
        <v>518</v>
      </c>
      <c r="B10" s="128"/>
      <c r="C10" s="129"/>
      <c r="D10" s="134"/>
      <c r="E10" s="134"/>
      <c r="F10" s="134"/>
      <c r="G10" s="134"/>
      <c r="H10" s="134"/>
      <c r="I10" s="134"/>
      <c r="J10" s="134"/>
      <c r="K10" s="135"/>
      <c r="L10" s="442"/>
      <c r="M10" s="128" t="s">
        <v>518</v>
      </c>
    </row>
    <row r="11" spans="1:19" x14ac:dyDescent="0.2">
      <c r="A11" s="128" t="s">
        <v>519</v>
      </c>
      <c r="B11" s="128"/>
      <c r="C11" s="129"/>
      <c r="D11" s="89" t="e">
        <f>D12/D5/D4</f>
        <v>#DIV/0!</v>
      </c>
      <c r="E11" s="89" t="e">
        <f>E12/E5/E4</f>
        <v>#DIV/0!</v>
      </c>
      <c r="F11" s="89" t="e">
        <f>F12/F5/F4</f>
        <v>#DIV/0!</v>
      </c>
      <c r="G11" s="90" t="e">
        <f t="shared" ref="G11:L11" si="1">F11+F11*G9/100</f>
        <v>#DIV/0!</v>
      </c>
      <c r="H11" s="91" t="e">
        <f t="shared" si="1"/>
        <v>#DIV/0!</v>
      </c>
      <c r="I11" s="90" t="e">
        <f t="shared" si="1"/>
        <v>#DIV/0!</v>
      </c>
      <c r="J11" s="90" t="e">
        <f t="shared" si="1"/>
        <v>#DIV/0!</v>
      </c>
      <c r="K11" s="90" t="e">
        <f t="shared" si="1"/>
        <v>#DIV/0!</v>
      </c>
      <c r="L11" s="91" t="e">
        <f t="shared" si="1"/>
        <v>#DIV/0!</v>
      </c>
      <c r="M11" s="128" t="s">
        <v>519</v>
      </c>
    </row>
    <row r="12" spans="1:19" x14ac:dyDescent="0.2">
      <c r="A12" s="133" t="s">
        <v>361</v>
      </c>
      <c r="B12" s="133"/>
      <c r="C12" s="129"/>
      <c r="D12" s="335">
        <f>VLOOKUP(Prognose!$B$2,'Vollzug 2021_22'!$D$4:$EW$345,COLUMNS('Vollzug 2021_22'!$D:CA),FALSE)</f>
        <v>8368998</v>
      </c>
      <c r="E12" s="335">
        <f>VLOOKUP(Prognose!$B$2,'Vollzug 2021_22'!$D$4:$EW$345,COLUMNS('Vollzug 2021_22'!$D:CY),FALSE)</f>
        <v>8559817</v>
      </c>
      <c r="F12" s="335">
        <f>VLOOKUP(Prognose!$B$2,'Vollzug 2021_22'!$D$4:$EW$345,COLUMNS('Vollzug 2021_22'!$D:DW),FALSE)</f>
        <v>8121346</v>
      </c>
      <c r="G12" s="137" t="e">
        <f t="shared" ref="G12:L12" si="2">G11*G4*G5</f>
        <v>#DIV/0!</v>
      </c>
      <c r="H12" s="137" t="e">
        <f t="shared" si="2"/>
        <v>#DIV/0!</v>
      </c>
      <c r="I12" s="138" t="e">
        <f t="shared" si="2"/>
        <v>#DIV/0!</v>
      </c>
      <c r="J12" s="139" t="e">
        <f t="shared" si="2"/>
        <v>#DIV/0!</v>
      </c>
      <c r="K12" s="139" t="e">
        <f t="shared" si="2"/>
        <v>#DIV/0!</v>
      </c>
      <c r="L12" s="138" t="e">
        <f t="shared" si="2"/>
        <v>#DIV/0!</v>
      </c>
      <c r="M12" s="133" t="s">
        <v>361</v>
      </c>
    </row>
    <row r="13" spans="1:19" ht="9.75" customHeight="1" x14ac:dyDescent="0.25">
      <c r="A13" s="128"/>
      <c r="B13" s="128"/>
      <c r="C13" s="129"/>
      <c r="D13" s="140"/>
      <c r="E13" s="140"/>
      <c r="F13" s="140"/>
      <c r="G13" s="141"/>
      <c r="H13" s="141"/>
      <c r="I13" s="142"/>
      <c r="J13" s="143"/>
      <c r="K13" s="143"/>
      <c r="L13" s="142"/>
      <c r="M13" s="128"/>
    </row>
    <row r="14" spans="1:19" x14ac:dyDescent="0.2">
      <c r="A14" s="133" t="s">
        <v>520</v>
      </c>
      <c r="B14" s="133"/>
      <c r="C14" s="129"/>
      <c r="D14" s="89"/>
      <c r="E14" s="89"/>
      <c r="F14" s="89"/>
      <c r="G14" s="130"/>
      <c r="H14" s="130"/>
      <c r="I14" s="144"/>
      <c r="J14" s="145"/>
      <c r="K14" s="145"/>
      <c r="L14" s="144"/>
      <c r="M14" s="133" t="s">
        <v>520</v>
      </c>
    </row>
    <row r="15" spans="1:19" x14ac:dyDescent="0.2">
      <c r="A15" s="128" t="s">
        <v>517</v>
      </c>
      <c r="B15" s="128"/>
      <c r="C15" s="129"/>
      <c r="D15" s="134"/>
      <c r="E15" s="134"/>
      <c r="F15" s="134"/>
      <c r="G15" s="312"/>
      <c r="H15" s="313"/>
      <c r="I15" s="313"/>
      <c r="J15" s="313"/>
      <c r="K15" s="314"/>
      <c r="L15" s="312"/>
      <c r="M15" s="128" t="s">
        <v>517</v>
      </c>
    </row>
    <row r="16" spans="1:19" x14ac:dyDescent="0.2">
      <c r="A16" s="128" t="s">
        <v>518</v>
      </c>
      <c r="B16" s="128"/>
      <c r="C16" s="129"/>
      <c r="D16" s="134"/>
      <c r="E16" s="134"/>
      <c r="F16" s="134"/>
      <c r="G16" s="134"/>
      <c r="H16" s="134"/>
      <c r="I16" s="134"/>
      <c r="J16" s="134"/>
      <c r="K16" s="135"/>
      <c r="L16" s="442"/>
      <c r="M16" s="128" t="s">
        <v>518</v>
      </c>
      <c r="P16" s="296"/>
      <c r="Q16" s="296"/>
      <c r="R16" s="296"/>
      <c r="S16" s="296"/>
    </row>
    <row r="17" spans="1:16" x14ac:dyDescent="0.2">
      <c r="A17" s="128" t="s">
        <v>519</v>
      </c>
      <c r="B17" s="128"/>
      <c r="C17" s="129"/>
      <c r="D17" s="89" t="e">
        <f>D18/D5/D4</f>
        <v>#DIV/0!</v>
      </c>
      <c r="E17" s="89" t="e">
        <f>E18/E5/E4</f>
        <v>#DIV/0!</v>
      </c>
      <c r="F17" s="89" t="e">
        <f>F18/F5/F4</f>
        <v>#DIV/0!</v>
      </c>
      <c r="G17" s="89" t="e">
        <f t="shared" ref="G17:L17" si="3">F17+F17*G15/100</f>
        <v>#DIV/0!</v>
      </c>
      <c r="H17" s="90" t="e">
        <f t="shared" si="3"/>
        <v>#DIV/0!</v>
      </c>
      <c r="I17" s="90" t="e">
        <f t="shared" si="3"/>
        <v>#DIV/0!</v>
      </c>
      <c r="J17" s="90" t="e">
        <f t="shared" si="3"/>
        <v>#DIV/0!</v>
      </c>
      <c r="K17" s="90" t="e">
        <f t="shared" si="3"/>
        <v>#DIV/0!</v>
      </c>
      <c r="L17" s="91" t="e">
        <f t="shared" si="3"/>
        <v>#DIV/0!</v>
      </c>
      <c r="M17" s="128" t="s">
        <v>519</v>
      </c>
      <c r="P17" s="280"/>
    </row>
    <row r="18" spans="1:16" x14ac:dyDescent="0.2">
      <c r="A18" s="133" t="s">
        <v>361</v>
      </c>
      <c r="B18" s="133"/>
      <c r="C18" s="129"/>
      <c r="D18" s="335">
        <f>VLOOKUP(Prognose!$B$2,'Vollzug 2021_22'!$D$4:$EW$345,COLUMNS('Vollzug 2021_22'!$D:CF),FALSE)</f>
        <v>612743</v>
      </c>
      <c r="E18" s="335">
        <f>VLOOKUP(Prognose!$B$2,'Vollzug 2021_22'!$D$4:$EW$345,COLUMNS('Vollzug 2021_22'!$D:DD),FALSE)</f>
        <v>679404</v>
      </c>
      <c r="F18" s="335">
        <f>VLOOKUP(Prognose!$B$2,'Vollzug 2021_22'!$D$4:$EW$345,COLUMNS('Vollzug 2021_22'!$D:EB),FALSE)</f>
        <v>737292</v>
      </c>
      <c r="G18" s="137" t="e">
        <f t="shared" ref="G18:L18" si="4">G17*G5*G4</f>
        <v>#DIV/0!</v>
      </c>
      <c r="H18" s="137" t="e">
        <f t="shared" si="4"/>
        <v>#DIV/0!</v>
      </c>
      <c r="I18" s="138" t="e">
        <f t="shared" si="4"/>
        <v>#DIV/0!</v>
      </c>
      <c r="J18" s="139" t="e">
        <f t="shared" si="4"/>
        <v>#DIV/0!</v>
      </c>
      <c r="K18" s="139" t="e">
        <f t="shared" si="4"/>
        <v>#DIV/0!</v>
      </c>
      <c r="L18" s="138" t="e">
        <f t="shared" si="4"/>
        <v>#DIV/0!</v>
      </c>
      <c r="M18" s="133" t="s">
        <v>361</v>
      </c>
    </row>
    <row r="19" spans="1:16" ht="9.75" customHeight="1" x14ac:dyDescent="0.25">
      <c r="A19" s="128"/>
      <c r="B19" s="128"/>
      <c r="C19" s="129"/>
      <c r="D19" s="140"/>
      <c r="E19" s="140"/>
      <c r="F19" s="140"/>
      <c r="G19" s="141"/>
      <c r="H19" s="141"/>
      <c r="I19" s="142"/>
      <c r="J19" s="143"/>
      <c r="K19" s="143"/>
      <c r="L19" s="142"/>
      <c r="M19" s="128"/>
    </row>
    <row r="20" spans="1:16" ht="15" x14ac:dyDescent="0.25">
      <c r="A20" s="133" t="s">
        <v>678</v>
      </c>
      <c r="B20" s="128"/>
      <c r="C20" s="129"/>
      <c r="D20" s="140"/>
      <c r="E20" s="140"/>
      <c r="F20" s="140"/>
      <c r="G20" s="141"/>
      <c r="H20" s="141"/>
      <c r="I20" s="142"/>
      <c r="J20" s="143"/>
      <c r="K20" s="143"/>
      <c r="L20" s="142"/>
      <c r="M20" s="133" t="s">
        <v>678</v>
      </c>
    </row>
    <row r="21" spans="1:16" ht="14.25" customHeight="1" x14ac:dyDescent="0.25">
      <c r="A21" s="630" t="s">
        <v>663</v>
      </c>
      <c r="B21" s="631"/>
      <c r="C21" s="632"/>
      <c r="D21" s="335">
        <f>VLOOKUP(Prognose!$B$2,'Vollzug 2021_22'!$D$4:$EW$345,COLUMNS('Vollzug 2021_22'!$D:CK),FALSE)</f>
        <v>1024446</v>
      </c>
      <c r="E21" s="335">
        <f>VLOOKUP(Prognose!$B$2,'Vollzug 2021_22'!$D$4:$EW$345,COLUMNS('Vollzug 2021_22'!$D:DI),FALSE)</f>
        <v>1172049</v>
      </c>
      <c r="F21" s="335">
        <f>VLOOKUP(Prognose!$B$2,'Vollzug 2021_22'!$D$4:$EW$345,COLUMNS('Vollzug 2021_22'!$D:EG),FALSE)</f>
        <v>1302912</v>
      </c>
      <c r="G21" s="337"/>
      <c r="H21" s="337"/>
      <c r="I21" s="337"/>
      <c r="J21" s="337"/>
      <c r="K21" s="338"/>
      <c r="L21" s="337"/>
      <c r="M21" s="532" t="s">
        <v>663</v>
      </c>
    </row>
    <row r="22" spans="1:16" x14ac:dyDescent="0.2">
      <c r="A22" s="128" t="s">
        <v>664</v>
      </c>
      <c r="B22" s="128"/>
      <c r="C22" s="129"/>
      <c r="D22" s="335">
        <f>VLOOKUP(Prognose!$B$2,'Vollzug 2021_22'!$D$4:$EW$345,COLUMNS('Vollzug 2021_22'!$D:CP),FALSE)</f>
        <v>52531</v>
      </c>
      <c r="E22" s="335">
        <f>VLOOKUP(Prognose!$B$2,'Vollzug 2021_22'!$D$4:$EW$345,COLUMNS('Vollzug 2021_22'!$D:DN),FALSE)</f>
        <v>23508</v>
      </c>
      <c r="F22" s="335">
        <f>VLOOKUP(Prognose!$B$2,'Vollzug 2021_22'!$D$4:$EW$345,COLUMNS('Vollzug 2021_22'!$D:EL),FALSE)</f>
        <v>28927</v>
      </c>
      <c r="G22" s="340"/>
      <c r="H22" s="340"/>
      <c r="I22" s="340"/>
      <c r="J22" s="340"/>
      <c r="K22" s="341"/>
      <c r="L22" s="340"/>
      <c r="M22" s="128" t="s">
        <v>664</v>
      </c>
    </row>
    <row r="23" spans="1:16" x14ac:dyDescent="0.2">
      <c r="A23" s="128" t="s">
        <v>665</v>
      </c>
      <c r="B23" s="133"/>
      <c r="C23" s="129"/>
      <c r="D23" s="335">
        <f>VLOOKUP(Prognose!$B$2,'Vollzug 2021_22'!$D$4:$EW$345,COLUMNS('Vollzug 2021_22'!$D:CT),FALSE)</f>
        <v>2253</v>
      </c>
      <c r="E23" s="335">
        <f>VLOOKUP(Prognose!$B$2,'Vollzug 2021_22'!$D$4:$EW$345,COLUMNS('Vollzug 2021_22'!$D:DR),FALSE)</f>
        <v>99</v>
      </c>
      <c r="F23" s="335">
        <f>VLOOKUP(Prognose!$B$2,'Vollzug 2021_22'!$D$4:$EW$345,COLUMNS('Vollzug 2021_22'!$D:EP),FALSE)</f>
        <v>-38</v>
      </c>
      <c r="G23" s="340"/>
      <c r="H23" s="340"/>
      <c r="I23" s="340"/>
      <c r="J23" s="340"/>
      <c r="K23" s="341"/>
      <c r="L23" s="340"/>
      <c r="M23" s="128" t="s">
        <v>665</v>
      </c>
    </row>
    <row r="24" spans="1:16" ht="14.25" customHeight="1" x14ac:dyDescent="0.2">
      <c r="A24" s="128" t="s">
        <v>666</v>
      </c>
      <c r="B24" s="128"/>
      <c r="C24" s="129"/>
      <c r="D24" s="134"/>
      <c r="E24" s="134"/>
      <c r="F24" s="134"/>
      <c r="G24" s="315"/>
      <c r="H24" s="316"/>
      <c r="I24" s="316"/>
      <c r="J24" s="316"/>
      <c r="K24" s="317"/>
      <c r="L24" s="315"/>
      <c r="M24" s="128" t="s">
        <v>666</v>
      </c>
    </row>
    <row r="25" spans="1:16" ht="16.5" hidden="1" customHeight="1" x14ac:dyDescent="0.2">
      <c r="A25" s="128"/>
      <c r="B25" s="128"/>
      <c r="C25" s="129"/>
      <c r="D25" s="89"/>
      <c r="E25" s="89"/>
      <c r="F25" s="89"/>
      <c r="G25" s="145"/>
      <c r="H25" s="145"/>
      <c r="I25" s="144"/>
      <c r="J25" s="145"/>
      <c r="K25" s="145"/>
      <c r="L25" s="144"/>
      <c r="M25" s="128"/>
    </row>
    <row r="26" spans="1:16" x14ac:dyDescent="0.2">
      <c r="A26" s="133" t="s">
        <v>361</v>
      </c>
      <c r="B26" s="133"/>
      <c r="C26" s="129"/>
      <c r="D26" s="146">
        <f>D21+D22+D23</f>
        <v>1079230</v>
      </c>
      <c r="E26" s="146">
        <f>E21+E22+E23</f>
        <v>1195656</v>
      </c>
      <c r="F26" s="146">
        <f>F21+F22+F23</f>
        <v>1331801</v>
      </c>
      <c r="G26" s="139">
        <f>IF(G21+G22+G23&lt;&gt;0,G21+G22+G23,(F26*G6/F5)*G24/100+(F26*G6/F5))</f>
        <v>0</v>
      </c>
      <c r="H26" s="139" t="e">
        <f>IF(H21+H22+H23&lt;&gt;0,H21+H22+H23,(G26*H6/G6)*H24/100+(G26*H6/G6))</f>
        <v>#DIV/0!</v>
      </c>
      <c r="I26" s="139" t="e">
        <f>IF(I21+I22+I23&lt;&gt;0,I21+I22+I23,(H26*I6/H6)*I24/100+(H26*I6/H6))</f>
        <v>#DIV/0!</v>
      </c>
      <c r="J26" s="139" t="e">
        <f>IF(J21+J22+J23&lt;&gt;0,J21+J22+J23,(I26*J6/I6)*J24/100+(I26*J6/I6))</f>
        <v>#DIV/0!</v>
      </c>
      <c r="K26" s="139" t="e">
        <f>IF(K21+K22+K23&lt;&gt;0,K21+K22+K23,(J26*K6/J6)*K24/100+(J26*K6/J6))</f>
        <v>#DIV/0!</v>
      </c>
      <c r="L26" s="138" t="e">
        <f>IF(L21+L22+L23&lt;&gt;0,L21+L22+L23,(K26*L6/K6)*L24/100+(K26*L6/K6))</f>
        <v>#DIV/0!</v>
      </c>
      <c r="M26" s="133" t="s">
        <v>361</v>
      </c>
    </row>
    <row r="27" spans="1:16" ht="9.75" customHeight="1" x14ac:dyDescent="0.25">
      <c r="A27" s="147"/>
      <c r="B27" s="128"/>
      <c r="C27" s="129"/>
      <c r="D27" s="148"/>
      <c r="E27" s="148"/>
      <c r="F27" s="148"/>
      <c r="G27" s="148"/>
      <c r="H27" s="148"/>
      <c r="I27" s="148"/>
      <c r="J27" s="149"/>
      <c r="K27" s="149"/>
      <c r="L27" s="440"/>
      <c r="M27" s="147"/>
    </row>
    <row r="28" spans="1:16" x14ac:dyDescent="0.2">
      <c r="A28" s="133" t="s">
        <v>575</v>
      </c>
      <c r="B28" s="133"/>
      <c r="C28" s="129"/>
      <c r="D28" s="336">
        <f>VLOOKUP(Prognose!$B$2,'Vollzug 2021_22'!$D$4:$EW$345,COLUMNS('Vollzug 2021_22'!$D:BZ),FALSE)</f>
        <v>-117083</v>
      </c>
      <c r="E28" s="336">
        <f>VLOOKUP(Prognose!$B$2,'Vollzug 2021_22'!$D$4:$EW$345,COLUMNS('Vollzug 2021_22'!$D:CX),FALSE)</f>
        <v>-95961</v>
      </c>
      <c r="F28" s="336">
        <f>VLOOKUP(Prognose!$B$2,'Vollzug 2021_22'!$D$4:$EW$345,COLUMNS('Vollzug 2021_22'!$D:DV),FALSE)</f>
        <v>-67841</v>
      </c>
      <c r="G28" s="337"/>
      <c r="H28" s="337"/>
      <c r="I28" s="337"/>
      <c r="J28" s="337"/>
      <c r="K28" s="338"/>
      <c r="L28" s="337"/>
      <c r="M28" s="133" t="s">
        <v>575</v>
      </c>
    </row>
    <row r="29" spans="1:16" x14ac:dyDescent="0.2">
      <c r="A29" s="133" t="s">
        <v>559</v>
      </c>
      <c r="B29" s="133"/>
      <c r="C29" s="129"/>
      <c r="D29" s="339">
        <f>VLOOKUP(Prognose!$B$2,'Vollzug 2021_22'!$D$4:$EW$345,COLUMNS('Vollzug 2021_22'!$D:CB),FALSE)</f>
        <v>385672</v>
      </c>
      <c r="E29" s="339">
        <f>VLOOKUP(Prognose!$B$2,'Vollzug 2021_22'!$D$4:$EW$345,COLUMNS('Vollzug 2021_22'!$D:CZ),FALSE)</f>
        <v>396043</v>
      </c>
      <c r="F29" s="339">
        <f>VLOOKUP(Prognose!$B$2,'Vollzug 2021_22'!$D$4:$EW$345,COLUMNS('Vollzug 2021_22'!$D:DX),FALSE)</f>
        <v>289847</v>
      </c>
      <c r="G29" s="340"/>
      <c r="H29" s="340"/>
      <c r="I29" s="340"/>
      <c r="J29" s="340"/>
      <c r="K29" s="341"/>
      <c r="L29" s="340"/>
      <c r="M29" s="133" t="s">
        <v>559</v>
      </c>
    </row>
    <row r="30" spans="1:16" x14ac:dyDescent="0.2">
      <c r="A30" s="133" t="s">
        <v>560</v>
      </c>
      <c r="B30" s="133"/>
      <c r="C30" s="129"/>
      <c r="D30" s="339">
        <f>VLOOKUP(Prognose!$B$2,'Vollzug 2021_22'!$D$4:$EW$345,COLUMNS('Vollzug 2021_22'!$D:CC),FALSE)</f>
        <v>-258156</v>
      </c>
      <c r="E30" s="339">
        <f>VLOOKUP(Prognose!$B$2,'Vollzug 2021_22'!$D$4:$EW$345,COLUMNS('Vollzug 2021_22'!$D:DA),FALSE)</f>
        <v>-183956</v>
      </c>
      <c r="F30" s="339">
        <f>VLOOKUP(Prognose!$B$2,'Vollzug 2021_22'!$D$4:$EW$345,COLUMNS('Vollzug 2021_22'!$D:DY),FALSE)</f>
        <v>-235799</v>
      </c>
      <c r="G30" s="340"/>
      <c r="H30" s="340"/>
      <c r="I30" s="340"/>
      <c r="J30" s="340"/>
      <c r="K30" s="341"/>
      <c r="L30" s="340"/>
      <c r="M30" s="133" t="s">
        <v>560</v>
      </c>
    </row>
    <row r="31" spans="1:16" x14ac:dyDescent="0.2">
      <c r="A31" s="133" t="s">
        <v>561</v>
      </c>
      <c r="B31" s="133"/>
      <c r="C31" s="129"/>
      <c r="D31" s="339">
        <f>VLOOKUP(Prognose!$B$2,'Vollzug 2021_22'!$D$4:$EW$345,COLUMNS('Vollzug 2021_22'!$D:CD),FALSE)</f>
        <v>-2470</v>
      </c>
      <c r="E31" s="339">
        <f>VLOOKUP(Prognose!$B$2,'Vollzug 2021_22'!$D$4:$EW$345,COLUMNS('Vollzug 2021_22'!$D:DB),FALSE)</f>
        <v>-2980</v>
      </c>
      <c r="F31" s="339">
        <f>VLOOKUP(Prognose!$B$2,'Vollzug 2021_22'!$D$4:$EW$345,COLUMNS('Vollzug 2021_22'!$D:DZ),FALSE)</f>
        <v>-1870</v>
      </c>
      <c r="G31" s="340"/>
      <c r="H31" s="340"/>
      <c r="I31" s="340"/>
      <c r="J31" s="340"/>
      <c r="K31" s="341"/>
      <c r="L31" s="340"/>
      <c r="M31" s="133" t="s">
        <v>561</v>
      </c>
    </row>
    <row r="32" spans="1:16" x14ac:dyDescent="0.2">
      <c r="A32" s="133" t="s">
        <v>572</v>
      </c>
      <c r="B32" s="133"/>
      <c r="C32" s="129"/>
      <c r="D32" s="339">
        <f>VLOOKUP(Prognose!$B$2,'Vollzug 2021_22'!$D$4:$EW$345,COLUMNS('Vollzug 2021_22'!$D:CE),FALSE)</f>
        <v>0</v>
      </c>
      <c r="E32" s="339">
        <f>VLOOKUP(Prognose!$B$2,'Vollzug 2021_22'!$D$4:$EW$345,COLUMNS('Vollzug 2021_22'!$D:DC),FALSE)</f>
        <v>0</v>
      </c>
      <c r="F32" s="339">
        <f>VLOOKUP(Prognose!$B$2,'Vollzug 2021_22'!$D$4:$EW$345,COLUMNS('Vollzug 2021_22'!$D:EA),FALSE)</f>
        <v>0</v>
      </c>
      <c r="G32" s="340"/>
      <c r="H32" s="340"/>
      <c r="I32" s="340"/>
      <c r="J32" s="340"/>
      <c r="K32" s="341"/>
      <c r="L32" s="340"/>
      <c r="M32" s="133" t="s">
        <v>572</v>
      </c>
    </row>
    <row r="33" spans="1:13" x14ac:dyDescent="0.2">
      <c r="A33" s="133" t="s">
        <v>562</v>
      </c>
      <c r="B33" s="133"/>
      <c r="C33" s="129"/>
      <c r="D33" s="339">
        <f>VLOOKUP(Prognose!$B$2,'Vollzug 2021_22'!$D$4:$EW$345,COLUMNS('Vollzug 2021_22'!$D:CG),FALSE)</f>
        <v>49125</v>
      </c>
      <c r="E33" s="339">
        <f>VLOOKUP(Prognose!$B$2,'Vollzug 2021_22'!$D$4:$EW$345,COLUMNS('Vollzug 2021_22'!$D:DE),FALSE)</f>
        <v>42733</v>
      </c>
      <c r="F33" s="339">
        <f>VLOOKUP(Prognose!$B$2,'Vollzug 2021_22'!$D$4:$EW$345,COLUMNS('Vollzug 2021_22'!$D:EC),FALSE)</f>
        <v>33187</v>
      </c>
      <c r="G33" s="340"/>
      <c r="H33" s="340"/>
      <c r="I33" s="340"/>
      <c r="J33" s="340"/>
      <c r="K33" s="341"/>
      <c r="L33" s="340"/>
      <c r="M33" s="133" t="s">
        <v>562</v>
      </c>
    </row>
    <row r="34" spans="1:13" x14ac:dyDescent="0.2">
      <c r="A34" s="133" t="s">
        <v>563</v>
      </c>
      <c r="B34" s="133"/>
      <c r="C34" s="129"/>
      <c r="D34" s="339">
        <f>VLOOKUP(Prognose!$B$2,'Vollzug 2021_22'!$D$4:$EW$345,COLUMNS('Vollzug 2021_22'!$D:CH),FALSE)</f>
        <v>-55386</v>
      </c>
      <c r="E34" s="339">
        <f>VLOOKUP(Prognose!$B$2,'Vollzug 2021_22'!$D$4:$EW$345,COLUMNS('Vollzug 2021_22'!$D:DF),FALSE)</f>
        <v>-44867</v>
      </c>
      <c r="F34" s="339">
        <f>VLOOKUP(Prognose!$B$2,'Vollzug 2021_22'!$D$4:$EW$345,COLUMNS('Vollzug 2021_22'!$D:ED),FALSE)</f>
        <v>-53422</v>
      </c>
      <c r="G34" s="340"/>
      <c r="H34" s="340"/>
      <c r="I34" s="340"/>
      <c r="J34" s="340"/>
      <c r="K34" s="341"/>
      <c r="L34" s="340"/>
      <c r="M34" s="133" t="s">
        <v>563</v>
      </c>
    </row>
    <row r="35" spans="1:13" x14ac:dyDescent="0.2">
      <c r="A35" s="133" t="s">
        <v>564</v>
      </c>
      <c r="B35" s="133"/>
      <c r="C35" s="129"/>
      <c r="D35" s="339">
        <f>VLOOKUP(Prognose!$B$2,'Vollzug 2021_22'!$D$4:$EW$345,COLUMNS('Vollzug 2021_22'!$D:CI),FALSE)</f>
        <v>117131</v>
      </c>
      <c r="E35" s="339">
        <f>VLOOKUP(Prognose!$B$2,'Vollzug 2021_22'!$D$4:$EW$345,COLUMNS('Vollzug 2021_22'!$D:DG),FALSE)</f>
        <v>194111</v>
      </c>
      <c r="F35" s="339">
        <f>VLOOKUP(Prognose!$B$2,'Vollzug 2021_22'!$D$4:$EW$345,COLUMNS('Vollzug 2021_22'!$D:EE),FALSE)</f>
        <v>124184</v>
      </c>
      <c r="G35" s="340"/>
      <c r="H35" s="340"/>
      <c r="I35" s="340"/>
      <c r="J35" s="340"/>
      <c r="K35" s="341"/>
      <c r="L35" s="340"/>
      <c r="M35" s="133" t="s">
        <v>564</v>
      </c>
    </row>
    <row r="36" spans="1:13" x14ac:dyDescent="0.2">
      <c r="A36" s="133" t="s">
        <v>576</v>
      </c>
      <c r="B36" s="133"/>
      <c r="C36" s="129"/>
      <c r="D36" s="339">
        <f>VLOOKUP(Prognose!$B$2,'Vollzug 2021_22'!$D$4:$EW$345,COLUMNS('Vollzug 2021_22'!$D:CJ),FALSE)</f>
        <v>2815</v>
      </c>
      <c r="E36" s="339">
        <f>VLOOKUP(Prognose!$B$2,'Vollzug 2021_22'!$D$4:$EW$345,COLUMNS('Vollzug 2021_22'!$D:DH),FALSE)</f>
        <v>3945</v>
      </c>
      <c r="F36" s="339">
        <f>VLOOKUP(Prognose!$B$2,'Vollzug 2021_22'!$D$4:$EW$345,COLUMNS('Vollzug 2021_22'!$D:EF),FALSE)</f>
        <v>4896</v>
      </c>
      <c r="G36" s="340"/>
      <c r="H36" s="340"/>
      <c r="I36" s="340"/>
      <c r="J36" s="340"/>
      <c r="K36" s="341"/>
      <c r="L36" s="340"/>
      <c r="M36" s="133" t="s">
        <v>576</v>
      </c>
    </row>
    <row r="37" spans="1:13" x14ac:dyDescent="0.2">
      <c r="A37" s="133" t="s">
        <v>565</v>
      </c>
      <c r="B37" s="133"/>
      <c r="C37" s="129"/>
      <c r="D37" s="339">
        <f>VLOOKUP(Prognose!$B$2,'Vollzug 2021_22'!$D$4:$EW$345,COLUMNS('Vollzug 2021_22'!$D:CL),FALSE)</f>
        <v>377502</v>
      </c>
      <c r="E37" s="339">
        <f>VLOOKUP(Prognose!$B$2,'Vollzug 2021_22'!$D$4:$EW$345,COLUMNS('Vollzug 2021_22'!$D:DJ),FALSE)</f>
        <v>110202</v>
      </c>
      <c r="F37" s="339">
        <f>VLOOKUP(Prognose!$B$2,'Vollzug 2021_22'!$D$4:$EW$345,COLUMNS('Vollzug 2021_22'!$D:EH),FALSE)</f>
        <v>194310</v>
      </c>
      <c r="G37" s="340"/>
      <c r="H37" s="340"/>
      <c r="I37" s="340"/>
      <c r="J37" s="340"/>
      <c r="K37" s="341"/>
      <c r="L37" s="340"/>
      <c r="M37" s="133" t="s">
        <v>565</v>
      </c>
    </row>
    <row r="38" spans="1:13" x14ac:dyDescent="0.2">
      <c r="A38" s="133" t="s">
        <v>566</v>
      </c>
      <c r="B38" s="133"/>
      <c r="C38" s="129"/>
      <c r="D38" s="339">
        <f>VLOOKUP(Prognose!$B$2,'Vollzug 2021_22'!$D$4:$EW$345,COLUMNS('Vollzug 2021_22'!$D:CM),FALSE)</f>
        <v>-107887</v>
      </c>
      <c r="E38" s="339">
        <f>VLOOKUP(Prognose!$B$2,'Vollzug 2021_22'!$D$4:$EW$345,COLUMNS('Vollzug 2021_22'!$D:DK),FALSE)</f>
        <v>-49349</v>
      </c>
      <c r="F38" s="339">
        <f>VLOOKUP(Prognose!$B$2,'Vollzug 2021_22'!$D$4:$EW$345,COLUMNS('Vollzug 2021_22'!$D:EI),FALSE)</f>
        <v>-139970</v>
      </c>
      <c r="G38" s="340"/>
      <c r="H38" s="340"/>
      <c r="I38" s="340"/>
      <c r="J38" s="340"/>
      <c r="K38" s="341"/>
      <c r="L38" s="340"/>
      <c r="M38" s="133" t="s">
        <v>566</v>
      </c>
    </row>
    <row r="39" spans="1:13" x14ac:dyDescent="0.2">
      <c r="A39" s="133" t="s">
        <v>567</v>
      </c>
      <c r="B39" s="133"/>
      <c r="C39" s="129"/>
      <c r="D39" s="339">
        <f>VLOOKUP(Prognose!$B$2,'Vollzug 2021_22'!$D$4:$EW$345,COLUMNS('Vollzug 2021_22'!$D:CN),FALSE)</f>
        <v>0</v>
      </c>
      <c r="E39" s="339">
        <f>VLOOKUP(Prognose!$B$2,'Vollzug 2021_22'!$D$4:$EW$345,COLUMNS('Vollzug 2021_22'!$D:DL),FALSE)</f>
        <v>0</v>
      </c>
      <c r="F39" s="339">
        <f>VLOOKUP(Prognose!$B$2,'Vollzug 2021_22'!$D$4:$EW$345,COLUMNS('Vollzug 2021_22'!$D:EJ),FALSE)</f>
        <v>0</v>
      </c>
      <c r="G39" s="340"/>
      <c r="H39" s="340"/>
      <c r="I39" s="340"/>
      <c r="J39" s="340"/>
      <c r="K39" s="341"/>
      <c r="L39" s="340"/>
      <c r="M39" s="133" t="s">
        <v>567</v>
      </c>
    </row>
    <row r="40" spans="1:13" x14ac:dyDescent="0.2">
      <c r="A40" s="133" t="s">
        <v>568</v>
      </c>
      <c r="B40" s="133"/>
      <c r="C40" s="129"/>
      <c r="D40" s="339">
        <f>VLOOKUP(Prognose!$B$2,'Vollzug 2021_22'!$D$4:$EW$345,COLUMNS('Vollzug 2021_22'!$D:CO),FALSE)</f>
        <v>0</v>
      </c>
      <c r="E40" s="339">
        <f>VLOOKUP(Prognose!$B$2,'Vollzug 2021_22'!$D$4:$EW$345,COLUMNS('Vollzug 2021_22'!$D:DM),FALSE)</f>
        <v>0</v>
      </c>
      <c r="F40" s="339">
        <f>VLOOKUP(Prognose!$B$2,'Vollzug 2021_22'!$D$4:$EW$345,COLUMNS('Vollzug 2021_22'!$D:EK),FALSE)</f>
        <v>0</v>
      </c>
      <c r="G40" s="340"/>
      <c r="H40" s="340"/>
      <c r="I40" s="340"/>
      <c r="J40" s="340"/>
      <c r="K40" s="341"/>
      <c r="L40" s="340"/>
      <c r="M40" s="133" t="s">
        <v>568</v>
      </c>
    </row>
    <row r="41" spans="1:13" x14ac:dyDescent="0.2">
      <c r="A41" s="133" t="s">
        <v>569</v>
      </c>
      <c r="B41" s="133"/>
      <c r="C41" s="129"/>
      <c r="D41" s="339">
        <f>VLOOKUP(Prognose!$B$2,'Vollzug 2021_22'!$D$4:$EW$345,COLUMNS('Vollzug 2021_22'!$D:CQ),FALSE)</f>
        <v>12450</v>
      </c>
      <c r="E41" s="339">
        <f>VLOOKUP(Prognose!$B$2,'Vollzug 2021_22'!$D$4:$EW$345,COLUMNS('Vollzug 2021_22'!$D:DO),FALSE)</f>
        <v>13298</v>
      </c>
      <c r="F41" s="339">
        <f>VLOOKUP(Prognose!$B$2,'Vollzug 2021_22'!$D$4:$EW$345,COLUMNS('Vollzug 2021_22'!$D:EM),FALSE)</f>
        <v>1226</v>
      </c>
      <c r="G41" s="340"/>
      <c r="H41" s="340"/>
      <c r="I41" s="340"/>
      <c r="J41" s="340"/>
      <c r="K41" s="341"/>
      <c r="L41" s="340"/>
      <c r="M41" s="133" t="s">
        <v>569</v>
      </c>
    </row>
    <row r="42" spans="1:13" x14ac:dyDescent="0.2">
      <c r="A42" s="133" t="s">
        <v>577</v>
      </c>
      <c r="B42" s="133"/>
      <c r="C42" s="129"/>
      <c r="D42" s="339">
        <f>VLOOKUP(Prognose!$B$2,'Vollzug 2021_22'!$D$4:$EW$345,COLUMNS('Vollzug 2021_22'!$D:CR),FALSE)</f>
        <v>-4599</v>
      </c>
      <c r="E42" s="339">
        <f>VLOOKUP(Prognose!$B$2,'Vollzug 2021_22'!$D$4:$EW$345,COLUMNS('Vollzug 2021_22'!$D:DP),FALSE)</f>
        <v>-4490</v>
      </c>
      <c r="F42" s="339">
        <f>VLOOKUP(Prognose!$B$2,'Vollzug 2021_22'!$D$4:$EW$345,COLUMNS('Vollzug 2021_22'!$D:EN),FALSE)</f>
        <v>-1944</v>
      </c>
      <c r="G42" s="340"/>
      <c r="H42" s="340"/>
      <c r="I42" s="340"/>
      <c r="J42" s="340"/>
      <c r="K42" s="341"/>
      <c r="L42" s="340"/>
      <c r="M42" s="133" t="s">
        <v>577</v>
      </c>
    </row>
    <row r="43" spans="1:13" x14ac:dyDescent="0.2">
      <c r="A43" s="133" t="s">
        <v>570</v>
      </c>
      <c r="B43" s="133"/>
      <c r="C43" s="447"/>
      <c r="D43" s="339">
        <f>VLOOKUP(Prognose!$B$2,'Vollzug 2021_22'!$D$4:$EW$345,COLUMNS('Vollzug 2021_22'!$D:CS),FALSE)</f>
        <v>0</v>
      </c>
      <c r="E43" s="339">
        <f>VLOOKUP(Prognose!$B$2,'Vollzug 2021_22'!$D$4:$EW$345,COLUMNS('Vollzug 2021_22'!$D:DQ),FALSE)</f>
        <v>0</v>
      </c>
      <c r="F43" s="339">
        <f>VLOOKUP(Prognose!$B$2,'Vollzug 2021_22'!$D$4:$EW$345,COLUMNS('Vollzug 2021_22'!$D:EO),FALSE)</f>
        <v>0</v>
      </c>
      <c r="G43" s="340"/>
      <c r="H43" s="340"/>
      <c r="I43" s="340"/>
      <c r="J43" s="340"/>
      <c r="K43" s="341"/>
      <c r="L43" s="340"/>
      <c r="M43" s="133" t="s">
        <v>570</v>
      </c>
    </row>
    <row r="44" spans="1:13" x14ac:dyDescent="0.2">
      <c r="A44" s="133" t="s">
        <v>571</v>
      </c>
      <c r="B44" s="133"/>
      <c r="C44" s="447"/>
      <c r="D44" s="508">
        <f>VLOOKUP(Prognose!$B$2,'Vollzug 2021_22'!$D$4:$EW$345,COLUMNS('Vollzug 2021_22'!$D:CU),FALSE)</f>
        <v>40445</v>
      </c>
      <c r="E44" s="508">
        <f>VLOOKUP(Prognose!$B$2,'Vollzug 2021_22'!$D$4:$EW$345,COLUMNS('Vollzug 2021_22'!$D:DS),FALSE)</f>
        <v>31197</v>
      </c>
      <c r="F44" s="508">
        <f>VLOOKUP(Prognose!$B$2,'Vollzug 2021_22'!$D$4:$EW$345,COLUMNS('Vollzug 2021_22'!$D:EQ),FALSE)</f>
        <v>41900</v>
      </c>
      <c r="G44" s="509"/>
      <c r="H44" s="509"/>
      <c r="I44" s="509"/>
      <c r="J44" s="509"/>
      <c r="K44" s="510"/>
      <c r="L44" s="509"/>
      <c r="M44" s="133" t="s">
        <v>571</v>
      </c>
    </row>
    <row r="45" spans="1:13" ht="9.75" customHeight="1" x14ac:dyDescent="0.2">
      <c r="A45" s="459"/>
      <c r="B45" s="150"/>
      <c r="C45" s="151"/>
      <c r="D45" s="169"/>
      <c r="E45" s="157"/>
      <c r="F45" s="157"/>
      <c r="G45" s="512"/>
      <c r="H45" s="512"/>
      <c r="I45" s="513"/>
      <c r="J45" s="514"/>
      <c r="K45" s="514"/>
      <c r="L45" s="513"/>
      <c r="M45" s="459"/>
    </row>
    <row r="46" spans="1:13" x14ac:dyDescent="0.2">
      <c r="A46" s="562" t="s">
        <v>693</v>
      </c>
      <c r="B46" s="153"/>
      <c r="C46" s="154"/>
      <c r="D46" s="138">
        <f t="shared" ref="D46:F46" si="5">D12+D18+D28+D29+D30+D31+D32+D33+D34+D35+D36+D44</f>
        <v>9143834</v>
      </c>
      <c r="E46" s="138">
        <f t="shared" si="5"/>
        <v>9579486</v>
      </c>
      <c r="F46" s="138">
        <f t="shared" si="5"/>
        <v>8993720</v>
      </c>
      <c r="G46" s="138" t="e">
        <f>G12+G18+G28+G29+G30+G31+G32+G33+G34+G35+G36+G44</f>
        <v>#DIV/0!</v>
      </c>
      <c r="H46" s="138" t="e">
        <f>H12+H18+H28+H29+H30+H31+H32+H33+H34+H35+H36+H44</f>
        <v>#DIV/0!</v>
      </c>
      <c r="I46" s="138" t="e">
        <f t="shared" ref="I46:L46" si="6">I12+I18+I28+I29+I30+I31+I32+I33+I34+I35+I36+I44</f>
        <v>#DIV/0!</v>
      </c>
      <c r="J46" s="138" t="e">
        <f t="shared" si="6"/>
        <v>#DIV/0!</v>
      </c>
      <c r="K46" s="139" t="e">
        <f t="shared" si="6"/>
        <v>#DIV/0!</v>
      </c>
      <c r="L46" s="138" t="e">
        <f t="shared" si="6"/>
        <v>#DIV/0!</v>
      </c>
      <c r="M46" s="562" t="s">
        <v>693</v>
      </c>
    </row>
    <row r="47" spans="1:13" ht="15" thickBot="1" x14ac:dyDescent="0.25">
      <c r="A47" s="562" t="s">
        <v>694</v>
      </c>
      <c r="B47" s="153"/>
      <c r="C47" s="154"/>
      <c r="D47" s="529">
        <f t="shared" ref="D47:F47" si="7">D26+D37+D38+D39+D40+D41+D42+D43</f>
        <v>1356696</v>
      </c>
      <c r="E47" s="530">
        <f t="shared" si="7"/>
        <v>1265317</v>
      </c>
      <c r="F47" s="530">
        <f t="shared" si="7"/>
        <v>1385423</v>
      </c>
      <c r="G47" s="529">
        <f>G26+G37+G38+G39+G40+G41+G42+G43</f>
        <v>0</v>
      </c>
      <c r="H47" s="529" t="e">
        <f>H26+H37+H38+H39+H40+H41+H42+H43</f>
        <v>#DIV/0!</v>
      </c>
      <c r="I47" s="530" t="e">
        <f t="shared" ref="I47:L47" si="8">I26+I37+I38+I39+I40+I41+I42+I43</f>
        <v>#DIV/0!</v>
      </c>
      <c r="J47" s="530" t="e">
        <f t="shared" si="8"/>
        <v>#DIV/0!</v>
      </c>
      <c r="K47" s="531" t="e">
        <f t="shared" si="8"/>
        <v>#DIV/0!</v>
      </c>
      <c r="L47" s="529" t="e">
        <f t="shared" si="8"/>
        <v>#DIV/0!</v>
      </c>
      <c r="M47" s="562" t="s">
        <v>694</v>
      </c>
    </row>
    <row r="48" spans="1:13" x14ac:dyDescent="0.2">
      <c r="A48" s="153" t="s">
        <v>662</v>
      </c>
      <c r="B48" s="153"/>
      <c r="C48" s="154"/>
      <c r="D48" s="524">
        <f t="shared" ref="D48:F48" si="9">SUM(D46:D47)</f>
        <v>10500530</v>
      </c>
      <c r="E48" s="524">
        <f t="shared" si="9"/>
        <v>10844803</v>
      </c>
      <c r="F48" s="524">
        <f t="shared" si="9"/>
        <v>10379143</v>
      </c>
      <c r="G48" s="524" t="e">
        <f>SUM(G46:G47)</f>
        <v>#DIV/0!</v>
      </c>
      <c r="H48" s="524" t="e">
        <f>SUM(H46:H47)</f>
        <v>#DIV/0!</v>
      </c>
      <c r="I48" s="524" t="e">
        <f t="shared" ref="I48:L48" si="10">SUM(I46:I47)</f>
        <v>#DIV/0!</v>
      </c>
      <c r="J48" s="524" t="e">
        <f t="shared" si="10"/>
        <v>#DIV/0!</v>
      </c>
      <c r="K48" s="527" t="e">
        <f t="shared" si="10"/>
        <v>#DIV/0!</v>
      </c>
      <c r="L48" s="528" t="e">
        <f t="shared" si="10"/>
        <v>#DIV/0!</v>
      </c>
      <c r="M48" s="562" t="s">
        <v>662</v>
      </c>
    </row>
    <row r="49" spans="1:16" ht="5.25" customHeight="1" x14ac:dyDescent="0.2">
      <c r="A49" s="153"/>
      <c r="B49" s="153"/>
      <c r="C49" s="154"/>
      <c r="D49" s="137"/>
      <c r="E49" s="137"/>
      <c r="F49" s="137"/>
      <c r="G49" s="137"/>
      <c r="H49" s="137"/>
      <c r="I49" s="137"/>
      <c r="J49" s="137"/>
      <c r="K49" s="526"/>
      <c r="L49" s="138"/>
      <c r="M49" s="562"/>
    </row>
    <row r="50" spans="1:16" x14ac:dyDescent="0.2">
      <c r="A50" s="562" t="s">
        <v>695</v>
      </c>
      <c r="B50" s="153"/>
      <c r="C50" s="154"/>
      <c r="D50" s="157">
        <f>D46/D5/10</f>
        <v>589924.77419354836</v>
      </c>
      <c r="E50" s="157">
        <f t="shared" ref="E50:L50" si="11">E46/E5/10</f>
        <v>618031.35483870958</v>
      </c>
      <c r="F50" s="157">
        <f t="shared" si="11"/>
        <v>580240</v>
      </c>
      <c r="G50" s="157" t="e">
        <f t="shared" si="11"/>
        <v>#DIV/0!</v>
      </c>
      <c r="H50" s="157" t="e">
        <f t="shared" si="11"/>
        <v>#DIV/0!</v>
      </c>
      <c r="I50" s="157" t="e">
        <f t="shared" si="11"/>
        <v>#DIV/0!</v>
      </c>
      <c r="J50" s="157" t="e">
        <f t="shared" si="11"/>
        <v>#DIV/0!</v>
      </c>
      <c r="K50" s="157" t="e">
        <f t="shared" si="11"/>
        <v>#DIV/0!</v>
      </c>
      <c r="L50" s="157" t="e">
        <f t="shared" si="11"/>
        <v>#DIV/0!</v>
      </c>
      <c r="M50" s="562" t="s">
        <v>695</v>
      </c>
    </row>
    <row r="51" spans="1:16" x14ac:dyDescent="0.2">
      <c r="A51" s="562" t="s">
        <v>696</v>
      </c>
      <c r="B51" s="153"/>
      <c r="C51" s="154"/>
      <c r="D51" s="157">
        <f t="shared" ref="D51:F51" si="12">D47/D6/10</f>
        <v>87528.774193548394</v>
      </c>
      <c r="E51" s="157">
        <f t="shared" si="12"/>
        <v>81633.354838709667</v>
      </c>
      <c r="F51" s="157">
        <f t="shared" si="12"/>
        <v>89382.129032258061</v>
      </c>
      <c r="G51" s="157" t="e">
        <f>G47/G6/10</f>
        <v>#DIV/0!</v>
      </c>
      <c r="H51" s="157" t="e">
        <f>H47/H6/10</f>
        <v>#DIV/0!</v>
      </c>
      <c r="I51" s="157" t="e">
        <f t="shared" ref="I51:L51" si="13">I47/I6/10</f>
        <v>#DIV/0!</v>
      </c>
      <c r="J51" s="157" t="e">
        <f t="shared" si="13"/>
        <v>#DIV/0!</v>
      </c>
      <c r="K51" s="158" t="e">
        <f t="shared" si="13"/>
        <v>#DIV/0!</v>
      </c>
      <c r="L51" s="169" t="e">
        <f t="shared" si="13"/>
        <v>#DIV/0!</v>
      </c>
      <c r="M51" s="562" t="s">
        <v>696</v>
      </c>
    </row>
    <row r="52" spans="1:16" x14ac:dyDescent="0.2">
      <c r="A52" s="563" t="s">
        <v>697</v>
      </c>
      <c r="B52" s="155"/>
      <c r="C52" s="156"/>
      <c r="D52" s="157">
        <f t="shared" ref="D52:F52" si="14">D50+D51</f>
        <v>677453.54838709673</v>
      </c>
      <c r="E52" s="157">
        <f t="shared" si="14"/>
        <v>699664.70967741928</v>
      </c>
      <c r="F52" s="157">
        <f t="shared" si="14"/>
        <v>669622.12903225806</v>
      </c>
      <c r="G52" s="157" t="e">
        <f>G50+G51</f>
        <v>#DIV/0!</v>
      </c>
      <c r="H52" s="157" t="e">
        <f>H50+H51</f>
        <v>#DIV/0!</v>
      </c>
      <c r="I52" s="157" t="e">
        <f t="shared" ref="I52:L52" si="15">I50+I51</f>
        <v>#DIV/0!</v>
      </c>
      <c r="J52" s="157" t="e">
        <f t="shared" si="15"/>
        <v>#DIV/0!</v>
      </c>
      <c r="K52" s="158" t="e">
        <f t="shared" si="15"/>
        <v>#DIV/0!</v>
      </c>
      <c r="L52" s="169" t="e">
        <f t="shared" si="15"/>
        <v>#DIV/0!</v>
      </c>
      <c r="M52" s="563" t="s">
        <v>697</v>
      </c>
    </row>
    <row r="53" spans="1:16" ht="9.75" customHeight="1" x14ac:dyDescent="0.2">
      <c r="A53" s="121"/>
      <c r="B53" s="150"/>
      <c r="C53" s="151"/>
      <c r="D53" s="152"/>
      <c r="E53" s="152"/>
      <c r="F53" s="152"/>
      <c r="G53" s="86"/>
      <c r="H53" s="86"/>
      <c r="I53" s="88"/>
      <c r="J53" s="159"/>
      <c r="K53" s="159"/>
      <c r="L53" s="443"/>
      <c r="M53" s="121"/>
    </row>
    <row r="54" spans="1:16" s="343" customFormat="1" ht="14.25" customHeight="1" x14ac:dyDescent="0.25">
      <c r="A54" s="342"/>
      <c r="B54" s="160" t="s">
        <v>521</v>
      </c>
      <c r="C54" s="150"/>
      <c r="D54" s="85"/>
      <c r="E54" s="85"/>
      <c r="F54" s="85"/>
      <c r="G54" s="85"/>
      <c r="H54" s="85"/>
      <c r="I54" s="85"/>
      <c r="J54" s="85"/>
      <c r="K54" s="87"/>
      <c r="L54" s="88"/>
      <c r="M54" s="342"/>
    </row>
    <row r="55" spans="1:16" ht="10.15" customHeight="1" x14ac:dyDescent="0.2">
      <c r="A55" s="121"/>
      <c r="B55" s="150"/>
      <c r="C55" s="150"/>
      <c r="D55" s="85"/>
      <c r="E55" s="85"/>
      <c r="F55" s="85"/>
      <c r="G55" s="88"/>
      <c r="H55" s="88"/>
      <c r="I55" s="88"/>
      <c r="J55" s="88"/>
      <c r="K55" s="88"/>
      <c r="L55" s="88"/>
      <c r="M55" s="121"/>
    </row>
    <row r="56" spans="1:16" x14ac:dyDescent="0.2">
      <c r="A56" s="623" t="s">
        <v>685</v>
      </c>
      <c r="B56" s="623"/>
      <c r="C56" s="624"/>
      <c r="D56" s="558">
        <f>VLOOKUP(Prognose!$B$2,'Vollzug 2021_22'!$D$4:$FZ$345,COLUMNS('Vollzug 2021_22'!$D:FW),FALSE)</f>
        <v>0</v>
      </c>
      <c r="E56" s="558">
        <f>VLOOKUP(Prognose!$B$2,'Vollzug 2021_22'!$D$4:$FZ$345,COLUMNS('Vollzug 2021_22'!$D:FX),FALSE)</f>
        <v>57475</v>
      </c>
      <c r="F56" s="558">
        <f>VLOOKUP(Prognose!$B$2,'Vollzug 2021_22'!$D$4:$FZ$345,COLUMNS('Vollzug 2021_22'!$D:FY),FALSE)</f>
        <v>57292</v>
      </c>
      <c r="G56" s="559"/>
      <c r="H56" s="559"/>
      <c r="I56" s="559"/>
      <c r="J56" s="559"/>
      <c r="K56" s="560"/>
      <c r="L56" s="559"/>
      <c r="M56" s="540" t="s">
        <v>685</v>
      </c>
      <c r="N56" s="343"/>
      <c r="O56" s="343"/>
    </row>
    <row r="57" spans="1:16" ht="9.75" customHeight="1" x14ac:dyDescent="0.2">
      <c r="A57" s="511"/>
      <c r="B57" s="150"/>
      <c r="C57" s="150"/>
      <c r="D57" s="164"/>
      <c r="E57" s="164"/>
      <c r="F57" s="164"/>
      <c r="G57" s="165"/>
      <c r="H57" s="165"/>
      <c r="I57" s="165"/>
      <c r="J57" s="165"/>
      <c r="K57" s="166"/>
      <c r="L57" s="165"/>
      <c r="M57" s="121"/>
    </row>
    <row r="58" spans="1:16" x14ac:dyDescent="0.2">
      <c r="A58" s="133" t="s">
        <v>522</v>
      </c>
      <c r="B58" s="150"/>
      <c r="C58" s="150"/>
      <c r="D58" s="483">
        <f>VLOOKUP(Prognose!$B$2,'Vollzug 2021_22'!$D$4:$FV$345,COLUMNS('Vollzug 2021_22'!$D:FV),FALSE)</f>
        <v>0</v>
      </c>
      <c r="E58" s="483">
        <f>VLOOKUP(Prognose!$B$2,'Vollzug 2021_22'!$D$4:$FV$345,COLUMNS('Vollzug 2021_22'!$D:FV),FALSE)</f>
        <v>0</v>
      </c>
      <c r="F58" s="483">
        <f>VLOOKUP(Prognose!$B$2,'Vollzug 2021_22'!$D$4:$FV$345,COLUMNS('Vollzug 2021_22'!$D:FV),FALSE)</f>
        <v>0</v>
      </c>
      <c r="G58" s="483">
        <f>VLOOKUP(Prognose!$B$2,'Vollzug 2021_22'!$D$4:$FV$345,COLUMNS('Vollzug 2021_22'!$D:FV),FALSE)</f>
        <v>0</v>
      </c>
      <c r="H58" s="483">
        <f>IF($G$58="---","---",$G$58)</f>
        <v>0</v>
      </c>
      <c r="I58" s="483">
        <f>IF($G$58="---","---",$G$58)</f>
        <v>0</v>
      </c>
      <c r="J58" s="483">
        <f t="shared" ref="J58:L58" si="16">IF($G$58="---","---",$G$58)</f>
        <v>0</v>
      </c>
      <c r="K58" s="483">
        <f t="shared" si="16"/>
        <v>0</v>
      </c>
      <c r="L58" s="483">
        <f t="shared" si="16"/>
        <v>0</v>
      </c>
      <c r="M58" s="133" t="s">
        <v>522</v>
      </c>
    </row>
    <row r="59" spans="1:16" x14ac:dyDescent="0.2">
      <c r="A59" s="279" t="s">
        <v>523</v>
      </c>
      <c r="B59" s="150"/>
      <c r="C59" s="150"/>
      <c r="D59" s="169"/>
      <c r="E59" s="169"/>
      <c r="F59" s="169"/>
      <c r="G59" s="170"/>
      <c r="H59" s="620" t="str">
        <f>IF(Prévisions!$B$2="Bern","°Attention: prévision provisoire ",IF(Prévisions!$B$2="Biel/Bienne","°Attention: prévision provisoire ",IF(Prévisions!$B$2="Thun","°Attention: prévision provisoire ",IF(Prévisions!$B$2="Burgdorf","°Attention: prévision provisoire ",IF(Prévisions!$B$2="Langenthal","°Attention: prévision provisoire ","")))))</f>
        <v/>
      </c>
      <c r="I59" s="621"/>
      <c r="J59" s="621"/>
      <c r="K59" s="621"/>
      <c r="L59" s="622"/>
      <c r="M59" s="279" t="s">
        <v>523</v>
      </c>
    </row>
    <row r="60" spans="1:16" x14ac:dyDescent="0.2">
      <c r="A60" s="133" t="s">
        <v>524</v>
      </c>
      <c r="B60" s="150"/>
      <c r="C60" s="150"/>
      <c r="D60" s="304">
        <f>VLOOKUP(Prognose!$B$2,'Vollzug 2021_22'!$D$4:$EW$345,COLUMNS('Vollzug 2021_22'!$D:BQ),FALSE)</f>
        <v>943449714</v>
      </c>
      <c r="E60" s="304">
        <f>VLOOKUP(Prognose!$B$2,'Vollzug 2021_22'!$D$4:$EW$345,COLUMNS('Vollzug 2021_22'!$D:BU),FALSE)</f>
        <v>1039543470</v>
      </c>
      <c r="F60" s="304">
        <f>VLOOKUP(Prognose!$B$2,'Vollzug 2021_22'!$D$4:$EW$345,COLUMNS('Vollzug 2021_22'!$D:BY),FALSE)</f>
        <v>1041676370</v>
      </c>
      <c r="G60" s="136"/>
      <c r="H60" s="136"/>
      <c r="I60" s="136"/>
      <c r="J60" s="136"/>
      <c r="K60" s="136"/>
      <c r="L60" s="136"/>
      <c r="M60" s="133" t="s">
        <v>524</v>
      </c>
      <c r="N60" s="167"/>
      <c r="O60" s="167"/>
      <c r="P60" s="167"/>
    </row>
    <row r="61" spans="1:16" x14ac:dyDescent="0.2">
      <c r="A61" s="121"/>
      <c r="B61" s="150"/>
      <c r="C61" s="168"/>
      <c r="D61" s="169"/>
      <c r="E61" s="169"/>
      <c r="F61" s="169"/>
      <c r="G61" s="428" t="str">
        <f>IF(G60="","",IF(G60&lt;(F60/10),"Attention: différence importante par rapport aux chiffres de l’année précédente, merci de vérifier!",IF(G60&gt;(F60*1.4),"Attention: différence importante par rapport aux chiffres de l’année précédente, merci de vérifier!","")))</f>
        <v/>
      </c>
      <c r="H61" s="170"/>
      <c r="I61" s="170"/>
      <c r="J61" s="170"/>
      <c r="K61" s="171"/>
      <c r="L61" s="170"/>
      <c r="M61" s="121"/>
    </row>
    <row r="62" spans="1:16" x14ac:dyDescent="0.2">
      <c r="A62" s="133" t="s">
        <v>525</v>
      </c>
      <c r="B62" s="150"/>
      <c r="C62" s="150"/>
      <c r="D62" s="172">
        <f>(((D46-D58)/D5*Prognose!E11)+(D47/D6*Prognose!E12)+(D60/1000*1.25)+D56)/D3</f>
        <v>2693.3948759562109</v>
      </c>
      <c r="E62" s="172">
        <f>(((E46-E58)/E5*Prognose!E11)+(E47/E6*Prognose!E12)+(E60/1000*1.25)+E56)/E3</f>
        <v>2794.3192651456397</v>
      </c>
      <c r="F62" s="172">
        <f>(((F46-F58)/F5*Prognose!E11)+(F47/F6*Prognose!E12)+(F60/1000*1.25)+F56)/F3</f>
        <v>2693.9106798810808</v>
      </c>
      <c r="G62" s="172" t="e">
        <f>(((G46-G58)/G5*Prognose!E11)+(G47/G6*Prognose!E12)+(G60/1000*1.25)+G56)/G3</f>
        <v>#DIV/0!</v>
      </c>
      <c r="H62" s="172" t="e">
        <f>(((H46-H58)/H5*Prognose!F11)+(H47/H6*Prognose!F12)+(H60/1000*1.25)+H56)/H3</f>
        <v>#DIV/0!</v>
      </c>
      <c r="I62" s="172" t="e">
        <f>(((I46-I58)/I5*Prognose!G11)+(I47/I6*Prognose!G12)+(I60/1000*1.25)+I56)/I3</f>
        <v>#DIV/0!</v>
      </c>
      <c r="J62" s="172" t="e">
        <f>(((J46-J58)/J5*Prognose!H11)+(J47/J6*Prognose!H12)+(J60/1000*1.25)+J56)/J3</f>
        <v>#DIV/0!</v>
      </c>
      <c r="K62" s="172" t="e">
        <f>(((K46-K58)/K5*Prognose!I11)+(K47/K6*Prognose!I12)+(K60/1000*1.25)+K56)/K3</f>
        <v>#DIV/0!</v>
      </c>
      <c r="L62" s="172" t="e">
        <f>(((L46-L58)/L5*Prognose!J11)+(L47/L6*Prognose!J12)+(L60/1000*1.25)+L56)/L3</f>
        <v>#DIV/0!</v>
      </c>
      <c r="M62" s="133" t="s">
        <v>525</v>
      </c>
    </row>
    <row r="63" spans="1:16" x14ac:dyDescent="0.2">
      <c r="A63" s="133" t="s">
        <v>464</v>
      </c>
      <c r="B63" s="150"/>
      <c r="C63" s="150"/>
      <c r="D63" s="172">
        <f t="shared" ref="D63:L63" si="17">D62*100/D65</f>
        <v>102.11049899385543</v>
      </c>
      <c r="E63" s="173">
        <f t="shared" si="17"/>
        <v>101.28330380540798</v>
      </c>
      <c r="F63" s="173">
        <f t="shared" si="17"/>
        <v>99.488691627802623</v>
      </c>
      <c r="G63" s="173" t="e">
        <f t="shared" si="17"/>
        <v>#DIV/0!</v>
      </c>
      <c r="H63" s="173" t="e">
        <f t="shared" si="17"/>
        <v>#DIV/0!</v>
      </c>
      <c r="I63" s="173" t="e">
        <f t="shared" si="17"/>
        <v>#DIV/0!</v>
      </c>
      <c r="J63" s="173" t="e">
        <f t="shared" si="17"/>
        <v>#DIV/0!</v>
      </c>
      <c r="K63" s="176" t="e">
        <f t="shared" si="17"/>
        <v>#DIV/0!</v>
      </c>
      <c r="L63" s="172" t="e">
        <f t="shared" si="17"/>
        <v>#DIV/0!</v>
      </c>
      <c r="M63" s="133" t="s">
        <v>464</v>
      </c>
    </row>
    <row r="64" spans="1:16" ht="9" customHeight="1" x14ac:dyDescent="0.2">
      <c r="A64" s="342"/>
      <c r="B64" s="150"/>
      <c r="C64" s="150"/>
      <c r="D64" s="172"/>
      <c r="E64" s="173"/>
      <c r="F64" s="173"/>
      <c r="G64" s="173"/>
      <c r="H64" s="173"/>
      <c r="I64" s="173"/>
      <c r="J64" s="173"/>
      <c r="K64" s="176"/>
      <c r="L64" s="172"/>
      <c r="M64" s="342"/>
    </row>
    <row r="65" spans="1:13" x14ac:dyDescent="0.2">
      <c r="A65" s="133" t="s">
        <v>526</v>
      </c>
      <c r="B65" s="150"/>
      <c r="C65" s="150"/>
      <c r="D65" s="172">
        <f>'Vollzug 2021_22'!ET4</f>
        <v>2637.7257015640357</v>
      </c>
      <c r="E65" s="172">
        <f>'Vollzug 2021_22'!EU4</f>
        <v>2758.9140165828971</v>
      </c>
      <c r="F65" s="172">
        <f>'Vollzug 2021_22'!EV4</f>
        <v>2707.7556612758326</v>
      </c>
      <c r="G65" s="172">
        <f>Steuerertrag_HRM2!G65</f>
        <v>2747.1900394915447</v>
      </c>
      <c r="H65" s="172">
        <f>Steuerertrag_HRM2!H65</f>
        <v>2798.4150101715704</v>
      </c>
      <c r="I65" s="172">
        <f>Steuerertrag_HRM2!I65</f>
        <v>2875.5436225942062</v>
      </c>
      <c r="J65" s="172">
        <f>Steuerertrag_HRM2!J65</f>
        <v>2903.7370420839284</v>
      </c>
      <c r="K65" s="172">
        <f>Steuerertrag_HRM2!K65</f>
        <v>2919.298445300155</v>
      </c>
      <c r="L65" s="172">
        <f>Steuerertrag_HRM2!L65</f>
        <v>2934.972380730158</v>
      </c>
      <c r="M65" s="133" t="s">
        <v>526</v>
      </c>
    </row>
    <row r="66" spans="1:13" x14ac:dyDescent="0.2">
      <c r="A66" s="121"/>
      <c r="B66" s="150"/>
      <c r="C66" s="150"/>
      <c r="D66" s="162"/>
      <c r="E66" s="162"/>
      <c r="F66" s="162"/>
      <c r="G66" s="162"/>
      <c r="H66" s="162"/>
      <c r="I66" s="162"/>
      <c r="J66" s="162"/>
      <c r="K66" s="162"/>
      <c r="L66" s="162"/>
      <c r="M66" s="121"/>
    </row>
    <row r="67" spans="1:13" x14ac:dyDescent="0.2">
      <c r="A67" s="121"/>
      <c r="B67" s="150"/>
      <c r="C67" s="150"/>
      <c r="D67" s="162"/>
      <c r="E67" s="162"/>
      <c r="F67" s="162"/>
      <c r="G67" s="163"/>
      <c r="H67" s="163"/>
      <c r="I67" s="163"/>
      <c r="J67" s="163"/>
      <c r="K67" s="163"/>
      <c r="L67" s="163"/>
      <c r="M67" s="121"/>
    </row>
    <row r="68" spans="1:13" x14ac:dyDescent="0.2">
      <c r="A68" s="121"/>
      <c r="B68" s="150"/>
      <c r="C68" s="150"/>
      <c r="D68" s="162"/>
      <c r="E68" s="162"/>
      <c r="F68" s="162"/>
      <c r="G68" s="163"/>
      <c r="H68" s="163"/>
      <c r="I68" s="163"/>
      <c r="J68" s="163"/>
      <c r="K68" s="163"/>
      <c r="L68" s="163"/>
      <c r="M68" s="121"/>
    </row>
    <row r="69" spans="1:13" x14ac:dyDescent="0.2">
      <c r="A69" s="121"/>
      <c r="B69" s="150"/>
      <c r="C69" s="150"/>
      <c r="D69" s="174"/>
      <c r="E69" s="174"/>
      <c r="F69" s="174"/>
      <c r="G69" s="174"/>
      <c r="H69" s="174"/>
      <c r="I69" s="174"/>
      <c r="J69" s="174"/>
      <c r="K69" s="174"/>
      <c r="L69" s="174"/>
      <c r="M69" s="121"/>
    </row>
    <row r="70" spans="1:13" x14ac:dyDescent="0.2">
      <c r="A70" s="121"/>
      <c r="B70" s="150"/>
      <c r="C70" s="175"/>
      <c r="D70" s="162"/>
      <c r="E70" s="162"/>
      <c r="F70" s="162"/>
      <c r="G70" s="162"/>
      <c r="H70" s="162"/>
      <c r="I70" s="162"/>
      <c r="J70" s="162"/>
      <c r="K70" s="162"/>
      <c r="L70" s="162"/>
      <c r="M70" s="121"/>
    </row>
  </sheetData>
  <mergeCells count="3">
    <mergeCell ref="A21:C21"/>
    <mergeCell ref="H59:L59"/>
    <mergeCell ref="A56:C56"/>
  </mergeCells>
  <conditionalFormatting sqref="L58">
    <cfRule type="cellIs" dxfId="4" priority="5" operator="greaterThan">
      <formula>0</formula>
    </cfRule>
  </conditionalFormatting>
  <conditionalFormatting sqref="K58">
    <cfRule type="cellIs" dxfId="3" priority="4" operator="greaterThan">
      <formula>0</formula>
    </cfRule>
  </conditionalFormatting>
  <conditionalFormatting sqref="H58:J58">
    <cfRule type="cellIs" dxfId="2" priority="3" operator="greaterThan">
      <formula>0</formula>
    </cfRule>
  </conditionalFormatting>
  <conditionalFormatting sqref="G58">
    <cfRule type="cellIs" dxfId="1" priority="2" operator="greaterThan">
      <formula>0</formula>
    </cfRule>
  </conditionalFormatting>
  <conditionalFormatting sqref="D58:F58">
    <cfRule type="cellIs" dxfId="0" priority="1" operator="greaterThan">
      <formula>0</formula>
    </cfRule>
  </conditionalFormatting>
  <hyperlinks>
    <hyperlink ref="A56" r:id="rId1" display="Part de l'impôt fédéral direct (à l’article 2a de la loi sur les impôts)"/>
    <hyperlink ref="M56" r:id="rId2" display="Part de l'impôt fédéral direct (à l’article 2a de la loi sur les impôts)"/>
  </hyperlinks>
  <pageMargins left="0.27559055118110237" right="0.19685039370078741" top="0.55118110236220474" bottom="0.59055118110236227" header="0.23622047244094491" footer="0.31496062992125984"/>
  <pageSetup paperSize="9" scale="43" orientation="landscape" blackAndWhite="1" r:id="rId3"/>
  <headerFooter>
    <oddHeader>&amp;L&amp;"Arial,Standard"&amp;10Commune XY&amp;C&amp;"Arial,Fett"&amp;14Péréquation financière et compensation des charges
Auxiliarie de planification financière&amp;R&amp;"Arial,Standard"&amp;10&amp;D/&amp;T</oddHeader>
    <oddFooter>&amp;L&amp;"Arial,Standard"&amp;10&amp;A</oddFooter>
  </headerFooter>
  <ignoredErrors>
    <ignoredError sqref="G11:L11 G17:L17 G12:L12 G18:L18 G63:L63 D11:F11 D17:F17 H26:L26 G46:L46 G50:L50 H47:L49 H51:L52 G48:G49 G51:G52 H62:L62" evalError="1"/>
  </ignoredError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6" name="Button 1">
              <controlPr defaultSize="0" print="0" autoFill="0" autoPict="0" macro="[0]!GehZuPrognose_fr">
                <anchor moveWithCells="1" sizeWithCells="1">
                  <from>
                    <xdr:col>1</xdr:col>
                    <xdr:colOff>695325</xdr:colOff>
                    <xdr:row>0</xdr:row>
                    <xdr:rowOff>38100</xdr:rowOff>
                  </from>
                  <to>
                    <xdr:col>2</xdr:col>
                    <xdr:colOff>1409700</xdr:colOff>
                    <xdr:row>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7" name="Button 2">
              <controlPr defaultSize="0" print="0" autoFill="0" autoPict="0" macro="[0]!Impôts_MCH2">
                <anchor moveWithCells="1" sizeWithCells="1">
                  <from>
                    <xdr:col>2</xdr:col>
                    <xdr:colOff>1466850</xdr:colOff>
                    <xdr:row>0</xdr:row>
                    <xdr:rowOff>38100</xdr:rowOff>
                  </from>
                  <to>
                    <xdr:col>2</xdr:col>
                    <xdr:colOff>3095625</xdr:colOff>
                    <xdr:row>0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Vollzug 2021_22</vt:lpstr>
      <vt:lpstr>Prognose</vt:lpstr>
      <vt:lpstr>Steuerertrag_HRM2</vt:lpstr>
      <vt:lpstr>Prévisions</vt:lpstr>
      <vt:lpstr>Impôts_MCH2</vt:lpstr>
      <vt:lpstr>MmExcelLinker_60523F7A_5015_424C_8410_4742DF86FC2F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Dänzer Beat</dc:creator>
  <cp:lastModifiedBy>Dänzer Beat, FIN-FV</cp:lastModifiedBy>
  <cp:lastPrinted>2020-03-26T14:10:31Z</cp:lastPrinted>
  <dcterms:created xsi:type="dcterms:W3CDTF">2010-11-22T13:19:20Z</dcterms:created>
  <dcterms:modified xsi:type="dcterms:W3CDTF">2022-05-30T06:23:56Z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ExcelLinker_60523F7A_5015_424C_8410_4742DF86FC2F">
    <vt:lpwstr>0</vt:lpwstr>
  </property>
</Properties>
</file>